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N:\G\GR\GRU\@Public\Public\Energie und CO2\2020_PV-Analysetool_ASPA\"/>
    </mc:Choice>
  </mc:AlternateContent>
  <xr:revisionPtr revIDLastSave="0" documentId="13_ncr:1_{CBD16018-BB74-4117-914E-8945C8B8B2F6}" xr6:coauthVersionLast="45" xr6:coauthVersionMax="45" xr10:uidLastSave="{00000000-0000-0000-0000-000000000000}"/>
  <workbookProtection workbookAlgorithmName="SHA-512" workbookHashValue="oLTQ57yAb9RCHZqiKsat/22s03KBfhBi5uV6vxMiOQiFLEThzemyNdCBjk1cLeGV8jzojfedcthSW3bUXZEpmQ==" workbookSaltValue="EiqzElbX3I3NvaiAvI5e7Q==" workbookSpinCount="100000" lockStructure="1"/>
  <bookViews>
    <workbookView xWindow="5640" yWindow="2295" windowWidth="22620" windowHeight="14910" xr2:uid="{00000000-000D-0000-FFFF-FFFF00000000}"/>
  </bookViews>
  <sheets>
    <sheet name="Solar Plant Analyzer" sheetId="1" r:id="rId1"/>
    <sheet name="Datatables" sheetId="2" state="hidden" r:id="rId2"/>
    <sheet name="Cities" sheetId="4" state="hidden" r:id="rId3"/>
  </sheets>
  <definedNames>
    <definedName name="Cities">Datatables!#REF!</definedName>
    <definedName name="City">Cities!$A$4:$A$364</definedName>
    <definedName name="Countries">Datatables!$A$49:$A$248</definedName>
    <definedName name="Country">Datatables!#REF!</definedName>
    <definedName name="_xlnm.Print_Area" localSheetId="0">'Solar Plant Analyzer'!$A$1:$K$82</definedName>
    <definedName name="LocationClass">Datatables!$A$6:$A$8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2" i="1" l="1"/>
  <c r="A81" i="1"/>
  <c r="A80" i="1"/>
  <c r="B29" i="2"/>
  <c r="B28" i="2"/>
  <c r="B27" i="2"/>
  <c r="B26" i="2"/>
  <c r="B25"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G43" i="1" l="1"/>
  <c r="D55" i="1" l="1"/>
  <c r="H50" i="2"/>
  <c r="K68" i="1" l="1"/>
  <c r="F39" i="1"/>
  <c r="J55" i="1"/>
  <c r="E74" i="1"/>
  <c r="E70" i="1"/>
  <c r="E56" i="1"/>
  <c r="E55" i="1"/>
  <c r="E54" i="1"/>
  <c r="E58" i="1"/>
  <c r="K58" i="1"/>
  <c r="K56" i="1"/>
  <c r="K55" i="1"/>
  <c r="K54" i="1"/>
  <c r="K49" i="1"/>
  <c r="K48" i="1"/>
  <c r="K47" i="1"/>
  <c r="K46" i="1"/>
  <c r="K45" i="1"/>
  <c r="E52" i="1"/>
  <c r="E49" i="1"/>
  <c r="E45" i="1"/>
  <c r="E44" i="1"/>
  <c r="E43" i="1"/>
  <c r="K19" i="1" l="1"/>
  <c r="E18" i="2" l="1"/>
  <c r="F27"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D31" i="1"/>
  <c r="D61" i="1"/>
  <c r="D44" i="1" l="1"/>
  <c r="B42" i="2"/>
  <c r="K43" i="2" l="1"/>
  <c r="G43" i="2"/>
  <c r="C43" i="2"/>
  <c r="M43" i="2"/>
  <c r="L43" i="2"/>
  <c r="H43" i="2"/>
  <c r="D43" i="2"/>
  <c r="N43" i="2"/>
  <c r="J43" i="2"/>
  <c r="F43" i="2"/>
  <c r="I43" i="2"/>
  <c r="E43" i="2"/>
  <c r="B18" i="2"/>
  <c r="D25" i="1" s="1"/>
  <c r="H23" i="1"/>
  <c r="A70" i="1"/>
  <c r="N44" i="2" l="1"/>
  <c r="M44" i="2"/>
  <c r="I44" i="2"/>
  <c r="E44" i="2"/>
  <c r="L44" i="2"/>
  <c r="H44" i="2"/>
  <c r="D44" i="2"/>
  <c r="K44" i="2"/>
  <c r="G44" i="2"/>
  <c r="C44" i="2"/>
  <c r="J44" i="2"/>
  <c r="F44" i="2"/>
  <c r="D56" i="1"/>
  <c r="D45" i="1"/>
  <c r="D49" i="1" l="1"/>
  <c r="G14" i="2"/>
  <c r="G12" i="2"/>
  <c r="D35" i="1" l="1"/>
  <c r="D52" i="1"/>
  <c r="D58" i="1" s="1"/>
  <c r="J56" i="1" l="1"/>
  <c r="J49" i="1"/>
  <c r="D64" i="1"/>
  <c r="D72" i="1" s="1"/>
  <c r="F35" i="1"/>
  <c r="D70" i="1"/>
  <c r="J58" i="1" l="1"/>
  <c r="D68" i="1" s="1"/>
  <c r="D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tc={D3C69254-92FE-4C71-8F58-EBC68D08399A}</author>
    <author>tc={12234EDD-3983-4E4A-B666-94839B0AB8DA}</author>
    <author>tc={2A15EBF1-F3BC-43E5-A039-D51F4A0BA49B}</author>
    <author>tc={640AAF46-CBCB-408B-833D-FF6E10496632}</author>
    <author>tc={BD5C481C-EF56-4C8E-B1A3-D9DE4C6D416F}</author>
    <author>tc={19450E01-EE95-46B2-B398-730CFDE47133}</author>
    <author>tc={A9C8B0CA-31B4-40C4-982B-0ED205782167}</author>
    <author>tc={319C8FF1-2294-415C-A184-5A19AB7F6EE1}</author>
    <author>tc={D661614C-914D-4227-8B0F-94F4B39E6895}</author>
    <author>tc={F939720F-816A-4E9B-B5DC-314A54C91C79}</author>
  </authors>
  <commentList>
    <comment ref="E14" authorId="0" shapeId="0" xr:uid="{D3C69254-92FE-4C71-8F58-EBC68D08399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Indicate year for assessment: CAPEX cost decrease in PV technology is considered.</t>
      </text>
    </comment>
    <comment ref="K21" authorId="1" shapeId="0" xr:uid="{12234EDD-3983-4E4A-B666-94839B0AB8DA}">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Indicate, how well the surface situation is for sun orientation, shadows, etc:
1 Good: unobstructed, direct sun orientation, no shadows.
2 Moderate: limitations due to orientation, shadosw from (other) buildings, etc
3 Difficult: multiple limitations, likely less suited.</t>
      </text>
    </comment>
    <comment ref="K25" authorId="2" shapeId="0" xr:uid="{2A15EBF1-F3BC-43E5-A039-D51F4A0BA49B}">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If you want to know the surface requirement for a specific plant capacity, iterate the available surface cell until it best matches the plant capacity.</t>
      </text>
    </comment>
    <comment ref="K29" authorId="3" shapeId="0" xr:uid="{640AAF46-CBCB-408B-833D-FF6E1049663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Select the next best suited city from the drop down list to obtain the average sun hours. The information therein is also used to generate the monthly production graph.</t>
      </text>
    </comment>
    <comment ref="K31" authorId="4" shapeId="0" xr:uid="{BD5C481C-EF56-4C8E-B1A3-D9DE4C6D416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Data Source: https://en.wikipedia.org/List_of_cities_by_sunshine_duration</t>
      </text>
    </comment>
    <comment ref="K35" authorId="5" shapeId="0" xr:uid="{19450E01-EE95-46B2-B398-730CFDE47133}">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If you already have a production information, iterate surface, capacity and correction factor cells until the result best matches your production information.</t>
      </text>
    </comment>
    <comment ref="K39" authorId="6" shapeId="0" xr:uid="{A9C8B0CA-31B4-40C4-982B-0ED20578216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Enter the 3-letter code of your local currency (e.g. USD, HKD, GBP) and conversion against EUR (see www).</t>
      </text>
    </comment>
    <comment ref="K43" authorId="7" shapeId="0" xr:uid="{319C8FF1-2294-415C-A184-5A19AB7F6EE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Electricity costs: consider costs for electricity, grid usage, taxes and other dues together. 
You can select different prices per period (each 1/4 over lifetime), reflecting variable prices in the future.</t>
      </text>
    </comment>
    <comment ref="E46" authorId="8" shapeId="0" xr:uid="{D661614C-914D-4227-8B0F-94F4B39E689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PV panels weigh 15-20 kg each which the building structure (roof) has to sustain. If unsure, 10% may be an average to put in.</t>
      </text>
    </comment>
    <comment ref="E51" authorId="9" shapeId="0" xr:uid="{F939720F-816A-4E9B-B5DC-314A54C91C7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Indicate the costs for the financial investment. Sometimes indicated through the WACC, IRR or ROI.</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Fleuti, Emanuel</author>
  </authors>
  <commentList>
    <comment ref="G66" authorId="0" shapeId="0" xr:uid="{8B62A2BD-70C2-40F2-A345-1371FD7BF8BF}">
      <text>
        <r>
          <rPr>
            <b/>
            <sz val="9"/>
            <color indexed="81"/>
            <rFont val="Tahoma"/>
            <family val="2"/>
          </rPr>
          <t xml:space="preserve">Definition of value:
European Residual Mix, 2013
</t>
        </r>
        <r>
          <rPr>
            <sz val="9"/>
            <color indexed="81"/>
            <rFont val="Tahoma"/>
            <family val="2"/>
          </rPr>
          <t xml:space="preserve">
</t>
        </r>
      </text>
    </comment>
    <comment ref="D173" authorId="0" shapeId="0" xr:uid="{277FF0AB-0328-41C1-BE46-ED5E0B4CBF82}">
      <text>
        <r>
          <rPr>
            <b/>
            <sz val="9"/>
            <color indexed="81"/>
            <rFont val="Tahoma"/>
            <family val="2"/>
          </rPr>
          <t>Value: "other Latin America"</t>
        </r>
        <r>
          <rPr>
            <sz val="9"/>
            <color indexed="81"/>
            <rFont val="Tahoma"/>
            <family val="2"/>
          </rPr>
          <t xml:space="preserve">
</t>
        </r>
      </text>
    </comment>
  </commentList>
</comments>
</file>

<file path=xl/sharedStrings.xml><?xml version="1.0" encoding="utf-8"?>
<sst xmlns="http://schemas.openxmlformats.org/spreadsheetml/2006/main" count="2068" uniqueCount="1044">
  <si>
    <t xml:space="preserve">Country </t>
  </si>
  <si>
    <t>Unit</t>
  </si>
  <si>
    <t>ACI Region</t>
  </si>
  <si>
    <t>Ref Year</t>
  </si>
  <si>
    <t>Source</t>
  </si>
  <si>
    <r>
      <t>g CO</t>
    </r>
    <r>
      <rPr>
        <vertAlign val="subscript"/>
        <sz val="10"/>
        <color rgb="FF000000"/>
        <rFont val="Arial"/>
        <family val="2"/>
      </rPr>
      <t>2</t>
    </r>
    <r>
      <rPr>
        <sz val="10"/>
        <color rgb="FF000000"/>
        <rFont val="Arial"/>
        <family val="2"/>
      </rPr>
      <t xml:space="preserve">/kWh </t>
    </r>
  </si>
  <si>
    <t>Source 2</t>
  </si>
  <si>
    <t xml:space="preserve">Australia </t>
  </si>
  <si>
    <t>Source 5</t>
  </si>
  <si>
    <t xml:space="preserve">Bahrain  </t>
  </si>
  <si>
    <t xml:space="preserve">Bangladesh  </t>
  </si>
  <si>
    <t xml:space="preserve">Brunei Darussalam  </t>
  </si>
  <si>
    <t xml:space="preserve">Cambodia  </t>
  </si>
  <si>
    <t xml:space="preserve">People's Republic of China  </t>
  </si>
  <si>
    <t xml:space="preserve">Chinese Taipei  </t>
  </si>
  <si>
    <t xml:space="preserve">India  </t>
  </si>
  <si>
    <t xml:space="preserve">Indonesia  </t>
  </si>
  <si>
    <t xml:space="preserve">Islamic Republic of Iran  </t>
  </si>
  <si>
    <t xml:space="preserve">Iraq  </t>
  </si>
  <si>
    <t xml:space="preserve">Japan  </t>
  </si>
  <si>
    <t xml:space="preserve">Jordan  </t>
  </si>
  <si>
    <t xml:space="preserve">Kazakhstan  </t>
  </si>
  <si>
    <t xml:space="preserve">Dem People's Rep of Korea  </t>
  </si>
  <si>
    <t xml:space="preserve">Korea  </t>
  </si>
  <si>
    <t xml:space="preserve">Kuwait  </t>
  </si>
  <si>
    <t xml:space="preserve">Kyrgyzstan  </t>
  </si>
  <si>
    <t xml:space="preserve">Lebanon  </t>
  </si>
  <si>
    <t xml:space="preserve">Malaysia  </t>
  </si>
  <si>
    <t xml:space="preserve">Mongolia  </t>
  </si>
  <si>
    <t xml:space="preserve">Myanmar  </t>
  </si>
  <si>
    <t xml:space="preserve">Nepal  </t>
  </si>
  <si>
    <t xml:space="preserve">New Zealand  </t>
  </si>
  <si>
    <t xml:space="preserve">Oman  </t>
  </si>
  <si>
    <t xml:space="preserve">Pakistan  </t>
  </si>
  <si>
    <t xml:space="preserve">Philippines  </t>
  </si>
  <si>
    <t xml:space="preserve">Qatar  </t>
  </si>
  <si>
    <t xml:space="preserve">Saudi Arabia  </t>
  </si>
  <si>
    <t xml:space="preserve">Singapore  </t>
  </si>
  <si>
    <t xml:space="preserve">Sri Lanka  </t>
  </si>
  <si>
    <t xml:space="preserve">Syria  </t>
  </si>
  <si>
    <t xml:space="preserve">Tajikistan  </t>
  </si>
  <si>
    <t xml:space="preserve">Thailand  </t>
  </si>
  <si>
    <t xml:space="preserve">Turkmenistan  </t>
  </si>
  <si>
    <t xml:space="preserve">United Arab Emirates  </t>
  </si>
  <si>
    <t>Grid EF</t>
  </si>
  <si>
    <t>Enter Airport Name</t>
  </si>
  <si>
    <t>Enter Study Name:</t>
  </si>
  <si>
    <t>Enter Your Name:</t>
  </si>
  <si>
    <t>kWp/m2</t>
  </si>
  <si>
    <t>Location Class</t>
  </si>
  <si>
    <t>2 - Moderate</t>
  </si>
  <si>
    <t>3 - Difficult</t>
  </si>
  <si>
    <t xml:space="preserve">Specific Plant Capacity </t>
  </si>
  <si>
    <t>Resulting Plant Capacity</t>
  </si>
  <si>
    <t>kWp</t>
  </si>
  <si>
    <t>Select next best city information</t>
  </si>
  <si>
    <t>h/a</t>
  </si>
  <si>
    <t>%</t>
  </si>
  <si>
    <t>Brisbane</t>
  </si>
  <si>
    <t>Auckland</t>
  </si>
  <si>
    <t>Dubai</t>
  </si>
  <si>
    <t>Your resulting power production:</t>
  </si>
  <si>
    <t>MWh/a</t>
  </si>
  <si>
    <t>3. Feasibility</t>
  </si>
  <si>
    <t>Specific Investment costs</t>
  </si>
  <si>
    <t>years</t>
  </si>
  <si>
    <t>Resulting Financial Costs</t>
  </si>
  <si>
    <t>USD</t>
  </si>
  <si>
    <t>Markup for Building Enhancement</t>
  </si>
  <si>
    <t>Markup for Electrical Enhancement</t>
  </si>
  <si>
    <t>Total Maintenance Costs</t>
  </si>
  <si>
    <t>Total Electricity Costs</t>
  </si>
  <si>
    <t>Your country electricity grid EF</t>
  </si>
  <si>
    <t>Enter location- or market-based EF</t>
  </si>
  <si>
    <t>4. Summary</t>
  </si>
  <si>
    <t>What is your annual CO2 savings?</t>
  </si>
  <si>
    <t xml:space="preserve"> https://www.swissolar.ch/fuer-bauherren/planungshilfsmittel/solardachrechner/</t>
  </si>
  <si>
    <t>1 - Good</t>
  </si>
  <si>
    <t>Perth</t>
  </si>
  <si>
    <t>Melbourne</t>
  </si>
  <si>
    <t>Kabul</t>
  </si>
  <si>
    <t>Baku</t>
  </si>
  <si>
    <t>Dhaka</t>
  </si>
  <si>
    <t>Beijing</t>
  </si>
  <si>
    <t>Chongqing</t>
  </si>
  <si>
    <t>Lhasa</t>
  </si>
  <si>
    <t>Shanghai</t>
  </si>
  <si>
    <t>Ürümqi</t>
  </si>
  <si>
    <t>Hong Kong</t>
  </si>
  <si>
    <t>Delhi</t>
  </si>
  <si>
    <t>Kolkata</t>
  </si>
  <si>
    <t>Mumbai</t>
  </si>
  <si>
    <t>Bangalore</t>
  </si>
  <si>
    <t>Jakarta</t>
  </si>
  <si>
    <t>Tehran</t>
  </si>
  <si>
    <t>Baghdad</t>
  </si>
  <si>
    <t>Tel Aviv</t>
  </si>
  <si>
    <t>Sapporo</t>
  </si>
  <si>
    <t>Tokyo</t>
  </si>
  <si>
    <t>Almaty</t>
  </si>
  <si>
    <t>Astana</t>
  </si>
  <si>
    <t>Macau</t>
  </si>
  <si>
    <t>Ulaanbaatar</t>
  </si>
  <si>
    <t>Pyongyang</t>
  </si>
  <si>
    <t>Muscat</t>
  </si>
  <si>
    <t>Karachi</t>
  </si>
  <si>
    <t>Lahore</t>
  </si>
  <si>
    <t>Manila</t>
  </si>
  <si>
    <t>Dikson</t>
  </si>
  <si>
    <t>Irkutsk</t>
  </si>
  <si>
    <t>Omsk</t>
  </si>
  <si>
    <t>Vladivostok</t>
  </si>
  <si>
    <t>Yakutsk</t>
  </si>
  <si>
    <t>Abha</t>
  </si>
  <si>
    <t>Riyadh</t>
  </si>
  <si>
    <t>Singapore</t>
  </si>
  <si>
    <t>Busan</t>
  </si>
  <si>
    <t>Seoul</t>
  </si>
  <si>
    <t>Kaohsiung</t>
  </si>
  <si>
    <t>Taichung</t>
  </si>
  <si>
    <t>Taipei</t>
  </si>
  <si>
    <t>Bangkok</t>
  </si>
  <si>
    <t>Chiang Mai</t>
  </si>
  <si>
    <t>Hat Yai</t>
  </si>
  <si>
    <t>Nakhon Ratchasima</t>
  </si>
  <si>
    <t>Ankara</t>
  </si>
  <si>
    <t>Tashkent</t>
  </si>
  <si>
    <t>Da Lat</t>
  </si>
  <si>
    <t>Da Nang</t>
  </si>
  <si>
    <t>Hanoi</t>
  </si>
  <si>
    <t>Ho Chi Minh City</t>
  </si>
  <si>
    <t>https://en.wikipedia.org/wiki/List_of_cities_by_sunshine_duration#Asia</t>
  </si>
  <si>
    <t>Adelaide</t>
  </si>
  <si>
    <t>Canberra</t>
  </si>
  <si>
    <t>Darwin</t>
  </si>
  <si>
    <t>Hobart</t>
  </si>
  <si>
    <t>Sydney</t>
  </si>
  <si>
    <t>Suva</t>
  </si>
  <si>
    <t>Christchurch</t>
  </si>
  <si>
    <t>Wellington</t>
  </si>
  <si>
    <t>Port Moresby</t>
  </si>
  <si>
    <t>1. Define Your Solar Plant (off-grid system)</t>
  </si>
  <si>
    <t>https://en.wikipedia.org/wiki/Solar_irradiance#Solar_power</t>
  </si>
  <si>
    <t>Total Upfront Investments</t>
  </si>
  <si>
    <t>Maintenance Costs</t>
  </si>
  <si>
    <t>(if applicable and known, else leave blank)</t>
  </si>
  <si>
    <t>Resulting TCO</t>
  </si>
  <si>
    <t>Technical Assumptions</t>
  </si>
  <si>
    <t>http://www.sustainabilityoutlook.in/content/5-things-consider-you-plan-rooftop-pv-plant</t>
  </si>
  <si>
    <t>Usable Rooftop-area</t>
  </si>
  <si>
    <t>Specific Plant Capacity</t>
  </si>
  <si>
    <t>Currently nor used</t>
  </si>
  <si>
    <t xml:space="preserve">This approach would give: </t>
  </si>
  <si>
    <t>Rule of thumb power Production</t>
  </si>
  <si>
    <t>Ths approach would give:</t>
  </si>
  <si>
    <t>kWh/kWp (in India)</t>
  </si>
  <si>
    <t>Cost are approximately:</t>
  </si>
  <si>
    <t>Planning, Permits (glare study)</t>
  </si>
  <si>
    <r>
      <t>m</t>
    </r>
    <r>
      <rPr>
        <vertAlign val="superscript"/>
        <sz val="10"/>
        <color theme="1"/>
        <rFont val="Arial"/>
        <family val="2"/>
      </rPr>
      <t>2</t>
    </r>
  </si>
  <si>
    <t>Specific Maintenance Costs</t>
  </si>
  <si>
    <r>
      <t>3.3 CO</t>
    </r>
    <r>
      <rPr>
        <b/>
        <vertAlign val="subscript"/>
        <sz val="10"/>
        <color theme="1"/>
        <rFont val="Arial"/>
        <family val="2"/>
      </rPr>
      <t>2</t>
    </r>
    <r>
      <rPr>
        <b/>
        <sz val="10"/>
        <color theme="1"/>
        <rFont val="Arial"/>
        <family val="2"/>
      </rPr>
      <t>-Savings</t>
    </r>
  </si>
  <si>
    <r>
      <t>t CO</t>
    </r>
    <r>
      <rPr>
        <vertAlign val="subscript"/>
        <sz val="10"/>
        <color theme="1"/>
        <rFont val="Arial"/>
        <family val="2"/>
      </rPr>
      <t>2</t>
    </r>
    <r>
      <rPr>
        <sz val="10"/>
        <color theme="1"/>
        <rFont val="Arial"/>
        <family val="2"/>
      </rPr>
      <t>e/a</t>
    </r>
  </si>
  <si>
    <t>Resulting annual CO2-savings</t>
  </si>
  <si>
    <t>Cell color code:</t>
  </si>
  <si>
    <t>Used for calculations</t>
  </si>
  <si>
    <t>Capacity Utility Factor (CUF)</t>
  </si>
  <si>
    <t>1 sun hour = on average 0.5 peak sun hour; 1 peak sun hour = approx 1,000 W/m2</t>
  </si>
  <si>
    <t>Electricity costs 1st period of life cycle</t>
  </si>
  <si>
    <t>Electricity costs 2nd period of life cycle</t>
  </si>
  <si>
    <t>Electricity costs 3rd period of life cycle</t>
  </si>
  <si>
    <t>Electricity costs 4th period of life cycle</t>
  </si>
  <si>
    <t>Enter IATA Code:</t>
  </si>
  <si>
    <t>Enter Available Surface (roof, area)</t>
  </si>
  <si>
    <t xml:space="preserve">MWh/a, or </t>
  </si>
  <si>
    <r>
      <t>kWp/m</t>
    </r>
    <r>
      <rPr>
        <vertAlign val="superscript"/>
        <sz val="10"/>
        <color theme="1"/>
        <rFont val="Arial"/>
        <family val="2"/>
      </rPr>
      <t>2</t>
    </r>
  </si>
  <si>
    <t>Enter correction factor</t>
  </si>
  <si>
    <t>for more (+) or less (-) sun hours at your very specific location.</t>
  </si>
  <si>
    <t>3.2 Conventional Grid Electricity</t>
  </si>
  <si>
    <t>Considered Life Cycle</t>
  </si>
  <si>
    <t xml:space="preserve">    or leave blank to use the default:</t>
  </si>
  <si>
    <t>Net Investment Costs</t>
  </si>
  <si>
    <r>
      <t>kWp/m</t>
    </r>
    <r>
      <rPr>
        <vertAlign val="superscript"/>
        <sz val="10"/>
        <color theme="1"/>
        <rFont val="Arial"/>
        <family val="2"/>
      </rPr>
      <t>2</t>
    </r>
    <r>
      <rPr>
        <sz val="10"/>
        <color theme="1"/>
        <rFont val="Arial"/>
        <family val="2"/>
      </rPr>
      <t xml:space="preserve">; or leave blank for default: </t>
    </r>
  </si>
  <si>
    <t>Source:</t>
  </si>
  <si>
    <t>Derived from Zurich Airport, Potenzialstudie PV, 2016 (Basler&amp;Hofmann)</t>
  </si>
  <si>
    <t>Country</t>
  </si>
  <si>
    <t>City</t>
  </si>
  <si>
    <t>Jan</t>
  </si>
  <si>
    <t>Feb</t>
  </si>
  <si>
    <t>Mar</t>
  </si>
  <si>
    <t>Apr</t>
  </si>
  <si>
    <t>May</t>
  </si>
  <si>
    <t>Jun</t>
  </si>
  <si>
    <t>Jul</t>
  </si>
  <si>
    <t>Aug</t>
  </si>
  <si>
    <t>Sep</t>
  </si>
  <si>
    <t>Oct</t>
  </si>
  <si>
    <t>Nov</t>
  </si>
  <si>
    <t>Dec</t>
  </si>
  <si>
    <t>Year</t>
  </si>
  <si>
    <t>Ref.</t>
  </si>
  <si>
    <t>Albania</t>
  </si>
  <si>
    <t>Tirana</t>
  </si>
  <si>
    <t>Armenia</t>
  </si>
  <si>
    <t>Yerevan</t>
  </si>
  <si>
    <t>Austria</t>
  </si>
  <si>
    <t>Vienna</t>
  </si>
  <si>
    <t>[104]</t>
  </si>
  <si>
    <t>Belarus</t>
  </si>
  <si>
    <t>Minsk</t>
  </si>
  <si>
    <t>[105]</t>
  </si>
  <si>
    <t>Belgium</t>
  </si>
  <si>
    <t>Brussels</t>
  </si>
  <si>
    <t>[106]</t>
  </si>
  <si>
    <t>Bosnia and Herzegovina</t>
  </si>
  <si>
    <t>Sarajevo</t>
  </si>
  <si>
    <t>Bulgaria</t>
  </si>
  <si>
    <t>Sofia</t>
  </si>
  <si>
    <t>[107]</t>
  </si>
  <si>
    <t>Croatia</t>
  </si>
  <si>
    <t>Zagreb</t>
  </si>
  <si>
    <t>[108]</t>
  </si>
  <si>
    <t>Split</t>
  </si>
  <si>
    <t>[109]</t>
  </si>
  <si>
    <t>Czech Republic</t>
  </si>
  <si>
    <t>Prague</t>
  </si>
  <si>
    <t>[110]</t>
  </si>
  <si>
    <t>Cyprus</t>
  </si>
  <si>
    <t>Nicosia</t>
  </si>
  <si>
    <t>[111]</t>
  </si>
  <si>
    <t>Denmark</t>
  </si>
  <si>
    <t>Aarhus</t>
  </si>
  <si>
    <t>[112]</t>
  </si>
  <si>
    <t>Copenhagen</t>
  </si>
  <si>
    <t>[113]</t>
  </si>
  <si>
    <t>Estonia</t>
  </si>
  <si>
    <t>Tallinn</t>
  </si>
  <si>
    <t>Faroe Islands</t>
  </si>
  <si>
    <t>Tórshavn</t>
  </si>
  <si>
    <t>[114]</t>
  </si>
  <si>
    <t>Finland</t>
  </si>
  <si>
    <t>Helsinki</t>
  </si>
  <si>
    <t>[115]</t>
  </si>
  <si>
    <t>France</t>
  </si>
  <si>
    <t>Lyon</t>
  </si>
  <si>
    <t>[116]</t>
  </si>
  <si>
    <t>Marseille</t>
  </si>
  <si>
    <t>[117]</t>
  </si>
  <si>
    <t>Paris</t>
  </si>
  <si>
    <t>[118]</t>
  </si>
  <si>
    <t>Georgia</t>
  </si>
  <si>
    <t>Tbilisi</t>
  </si>
  <si>
    <t>Germany</t>
  </si>
  <si>
    <t>Berlin</t>
  </si>
  <si>
    <t>[119]</t>
  </si>
  <si>
    <t>Frankfurt</t>
  </si>
  <si>
    <t>Greece</t>
  </si>
  <si>
    <t>Athens</t>
  </si>
  <si>
    <t>[120]</t>
  </si>
  <si>
    <t>Hungary</t>
  </si>
  <si>
    <t>Budapest</t>
  </si>
  <si>
    <t>[121]</t>
  </si>
  <si>
    <t>Iceland</t>
  </si>
  <si>
    <t>Reykjavik</t>
  </si>
  <si>
    <t>[122]</t>
  </si>
  <si>
    <t>Ireland</t>
  </si>
  <si>
    <t>Dublin</t>
  </si>
  <si>
    <t>[123]</t>
  </si>
  <si>
    <t>Italy</t>
  </si>
  <si>
    <t>Cagliari</t>
  </si>
  <si>
    <t>[124]</t>
  </si>
  <si>
    <t>Milan</t>
  </si>
  <si>
    <t>[125]</t>
  </si>
  <si>
    <t>Naples</t>
  </si>
  <si>
    <t>[126]</t>
  </si>
  <si>
    <t>Rome</t>
  </si>
  <si>
    <t>[127]</t>
  </si>
  <si>
    <t>Latvia</t>
  </si>
  <si>
    <t>Riga</t>
  </si>
  <si>
    <t>Lithuania</t>
  </si>
  <si>
    <t>Vilnius</t>
  </si>
  <si>
    <t>[128]</t>
  </si>
  <si>
    <t>Luxembourg</t>
  </si>
  <si>
    <t>Luxembourg City</t>
  </si>
  <si>
    <t>?</t>
  </si>
  <si>
    <t>Malta</t>
  </si>
  <si>
    <t>Valletta</t>
  </si>
  <si>
    <t>[129]</t>
  </si>
  <si>
    <t>Moldova</t>
  </si>
  <si>
    <t>Chișinău</t>
  </si>
  <si>
    <t>Monaco</t>
  </si>
  <si>
    <t>Montenegro</t>
  </si>
  <si>
    <t>Podgorica</t>
  </si>
  <si>
    <t>Netherlands</t>
  </si>
  <si>
    <t>Amsterdam</t>
  </si>
  <si>
    <t>[130]</t>
  </si>
  <si>
    <t>North Macedonia</t>
  </si>
  <si>
    <t>Skopje</t>
  </si>
  <si>
    <t>Norway</t>
  </si>
  <si>
    <t>Bergen</t>
  </si>
  <si>
    <t>[131]</t>
  </si>
  <si>
    <t>Oslo</t>
  </si>
  <si>
    <t>[132]</t>
  </si>
  <si>
    <t>Tromsø</t>
  </si>
  <si>
    <t>[133]</t>
  </si>
  <si>
    <t>Poland</t>
  </si>
  <si>
    <t>Warsaw</t>
  </si>
  <si>
    <t>[134]</t>
  </si>
  <si>
    <t>Portugal</t>
  </si>
  <si>
    <t>Faro</t>
  </si>
  <si>
    <t>[135]</t>
  </si>
  <si>
    <t>Lisbon</t>
  </si>
  <si>
    <t>[136]</t>
  </si>
  <si>
    <t>Porto</t>
  </si>
  <si>
    <t>[137]</t>
  </si>
  <si>
    <t>Romania</t>
  </si>
  <si>
    <t>Bucharest</t>
  </si>
  <si>
    <t>[138]</t>
  </si>
  <si>
    <t>Russia</t>
  </si>
  <si>
    <t>Moscow</t>
  </si>
  <si>
    <t>[139]</t>
  </si>
  <si>
    <t>Sochi</t>
  </si>
  <si>
    <t>[140]</t>
  </si>
  <si>
    <t>Serbia</t>
  </si>
  <si>
    <t>Belgrade</t>
  </si>
  <si>
    <t>[141]</t>
  </si>
  <si>
    <t>Niš</t>
  </si>
  <si>
    <t>[142]</t>
  </si>
  <si>
    <t>Slovakia</t>
  </si>
  <si>
    <t>Bratislava</t>
  </si>
  <si>
    <t>Slovenia</t>
  </si>
  <si>
    <t>Ljubljana</t>
  </si>
  <si>
    <t>Spain</t>
  </si>
  <si>
    <t>Barcelona</t>
  </si>
  <si>
    <t>[143]</t>
  </si>
  <si>
    <t>Cádiz</t>
  </si>
  <si>
    <t>[144]</t>
  </si>
  <si>
    <t>Madrid</t>
  </si>
  <si>
    <t>Seville</t>
  </si>
  <si>
    <t>[145]</t>
  </si>
  <si>
    <t>Valencia</t>
  </si>
  <si>
    <t>[146]</t>
  </si>
  <si>
    <t>Sweden</t>
  </si>
  <si>
    <t>Gothenburg</t>
  </si>
  <si>
    <t>[147]</t>
  </si>
  <si>
    <t>Stockholm</t>
  </si>
  <si>
    <t>[148]</t>
  </si>
  <si>
    <t>Switzerland</t>
  </si>
  <si>
    <t>Zurich</t>
  </si>
  <si>
    <t>[149]</t>
  </si>
  <si>
    <t>Turkey</t>
  </si>
  <si>
    <t>Istanbul</t>
  </si>
  <si>
    <t>[150]</t>
  </si>
  <si>
    <t>Ukraine</t>
  </si>
  <si>
    <t>Kiev</t>
  </si>
  <si>
    <t>[151]</t>
  </si>
  <si>
    <t>United Kingdom</t>
  </si>
  <si>
    <t>Edinburgh</t>
  </si>
  <si>
    <t>[152]</t>
  </si>
  <si>
    <t>London</t>
  </si>
  <si>
    <t>[153]</t>
  </si>
  <si>
    <t>Canada</t>
  </si>
  <si>
    <t>Calgary</t>
  </si>
  <si>
    <t>[154]</t>
  </si>
  <si>
    <t>Churchill</t>
  </si>
  <si>
    <t>[155]</t>
  </si>
  <si>
    <t>Edmonton</t>
  </si>
  <si>
    <t>[156]</t>
  </si>
  <si>
    <t>Iqaluit</t>
  </si>
  <si>
    <t>[157]</t>
  </si>
  <si>
    <t>Montreal</t>
  </si>
  <si>
    <t>[158]</t>
  </si>
  <si>
    <t>Toronto</t>
  </si>
  <si>
    <t>[159]</t>
  </si>
  <si>
    <t>Vancouver</t>
  </si>
  <si>
    <t>[160]</t>
  </si>
  <si>
    <t>Whitehorse</t>
  </si>
  <si>
    <t>[161]</t>
  </si>
  <si>
    <t>Winnipeg</t>
  </si>
  <si>
    <t>[162]</t>
  </si>
  <si>
    <t>Honduras</t>
  </si>
  <si>
    <t>La Ceiba</t>
  </si>
  <si>
    <t>[163]</t>
  </si>
  <si>
    <t>Mexico</t>
  </si>
  <si>
    <t>La Paz</t>
  </si>
  <si>
    <t>[164]</t>
  </si>
  <si>
    <t>Mexico City</t>
  </si>
  <si>
    <t>[165]</t>
  </si>
  <si>
    <t>Monterrey</t>
  </si>
  <si>
    <t>[166]</t>
  </si>
  <si>
    <t>Villahermosa</t>
  </si>
  <si>
    <t>[167]</t>
  </si>
  <si>
    <t>Nicaragua</t>
  </si>
  <si>
    <t>Managua</t>
  </si>
  <si>
    <t>[168]</t>
  </si>
  <si>
    <t>Panama</t>
  </si>
  <si>
    <t>Panama City</t>
  </si>
  <si>
    <t>[169]</t>
  </si>
  <si>
    <t>Puerto Rico</t>
  </si>
  <si>
    <t>San Juan</t>
  </si>
  <si>
    <t>El Salvador</t>
  </si>
  <si>
    <t>San Salvador</t>
  </si>
  <si>
    <t>[170]</t>
  </si>
  <si>
    <t>Saint-Pierre</t>
  </si>
  <si>
    <t>[171]</t>
  </si>
  <si>
    <t>United States</t>
  </si>
  <si>
    <t>Albuquerque</t>
  </si>
  <si>
    <t>Anchorage</t>
  </si>
  <si>
    <t>Atlanta</t>
  </si>
  <si>
    <t>Austin</t>
  </si>
  <si>
    <t>Baltimore</t>
  </si>
  <si>
    <t>Boise</t>
  </si>
  <si>
    <t>Boston</t>
  </si>
  <si>
    <t>Charlotte</t>
  </si>
  <si>
    <t>Chicago</t>
  </si>
  <si>
    <t>Cleveland</t>
  </si>
  <si>
    <t>Columbus</t>
  </si>
  <si>
    <t>Dallas</t>
  </si>
  <si>
    <t>Denver</t>
  </si>
  <si>
    <t>Detroit</t>
  </si>
  <si>
    <t>El Paso</t>
  </si>
  <si>
    <t>Fresno</t>
  </si>
  <si>
    <t>Honolulu</t>
  </si>
  <si>
    <t>Houston</t>
  </si>
  <si>
    <t>Indianapolis</t>
  </si>
  <si>
    <t>Jacksonville</t>
  </si>
  <si>
    <t>Kansas City</t>
  </si>
  <si>
    <t>Las Vegas</t>
  </si>
  <si>
    <t>Los Angeles</t>
  </si>
  <si>
    <t>Louisville</t>
  </si>
  <si>
    <t>Memphis</t>
  </si>
  <si>
    <t>Miami</t>
  </si>
  <si>
    <t>Milwaukee</t>
  </si>
  <si>
    <t>Minneapolis</t>
  </si>
  <si>
    <t>Nashville</t>
  </si>
  <si>
    <t>New Orleans</t>
  </si>
  <si>
    <t>New York City</t>
  </si>
  <si>
    <t>Nome</t>
  </si>
  <si>
    <t>Omaha</t>
  </si>
  <si>
    <t>Philadelphia</t>
  </si>
  <si>
    <t>Phoenix</t>
  </si>
  <si>
    <t>Pittsburgh</t>
  </si>
  <si>
    <t>Portland (OR)</t>
  </si>
  <si>
    <t>Raleigh</t>
  </si>
  <si>
    <t>Richmond (VA)</t>
  </si>
  <si>
    <t>Sacramento</t>
  </si>
  <si>
    <t>Salt Lake City</t>
  </si>
  <si>
    <t>San Antonio</t>
  </si>
  <si>
    <t>San Diego</t>
  </si>
  <si>
    <t>San Francisco</t>
  </si>
  <si>
    <t>Seattle</t>
  </si>
  <si>
    <t>St. Louis</t>
  </si>
  <si>
    <t>Tampa</t>
  </si>
  <si>
    <t>Tucson</t>
  </si>
  <si>
    <t>Tulsa</t>
  </si>
  <si>
    <t>Virginia Beach</t>
  </si>
  <si>
    <t>Wichita</t>
  </si>
  <si>
    <t>Yuma</t>
  </si>
  <si>
    <t>[172]</t>
  </si>
  <si>
    <t>Argentina</t>
  </si>
  <si>
    <t>Buenos Aires</t>
  </si>
  <si>
    <t>Córdoba</t>
  </si>
  <si>
    <t>[173]</t>
  </si>
  <si>
    <t>La Plata</t>
  </si>
  <si>
    <t>[174]</t>
  </si>
  <si>
    <t>Mendoza</t>
  </si>
  <si>
    <t>Salta</t>
  </si>
  <si>
    <t>Ushuaia</t>
  </si>
  <si>
    <t>Bolivia</t>
  </si>
  <si>
    <t>Brazil</t>
  </si>
  <si>
    <t>Brasília</t>
  </si>
  <si>
    <t>Curitiba</t>
  </si>
  <si>
    <t>Fortaleza</t>
  </si>
  <si>
    <t>Manaus</t>
  </si>
  <si>
    <t>Porto Alegre</t>
  </si>
  <si>
    <t>Rio de Janeiro</t>
  </si>
  <si>
    <t>São Paulo</t>
  </si>
  <si>
    <t>Chile</t>
  </si>
  <si>
    <t>Antofagasta</t>
  </si>
  <si>
    <t>Calama</t>
  </si>
  <si>
    <t>[175]</t>
  </si>
  <si>
    <t>Concepción</t>
  </si>
  <si>
    <t>Santiago</t>
  </si>
  <si>
    <t>Valdivia</t>
  </si>
  <si>
    <t>Colombia</t>
  </si>
  <si>
    <t>Barranquilla</t>
  </si>
  <si>
    <t>Bogotá</t>
  </si>
  <si>
    <t>Cali</t>
  </si>
  <si>
    <t>[176]</t>
  </si>
  <si>
    <t>Medellín</t>
  </si>
  <si>
    <t>[177]</t>
  </si>
  <si>
    <t>Ecuador</t>
  </si>
  <si>
    <t>Guayaquil</t>
  </si>
  <si>
    <t>Quito</t>
  </si>
  <si>
    <t>Falkland Islands</t>
  </si>
  <si>
    <t>Stanley</t>
  </si>
  <si>
    <t>French Guiana</t>
  </si>
  <si>
    <t>Cayenne</t>
  </si>
  <si>
    <t>Guyana</t>
  </si>
  <si>
    <t>Georgetown</t>
  </si>
  <si>
    <t>Paraguay</t>
  </si>
  <si>
    <t>Asunción</t>
  </si>
  <si>
    <t>Peru</t>
  </si>
  <si>
    <t>Arequipa</t>
  </si>
  <si>
    <t>Lima</t>
  </si>
  <si>
    <t>Uruguay</t>
  </si>
  <si>
    <t>Montevideo</t>
  </si>
  <si>
    <t>Venezuela</t>
  </si>
  <si>
    <t>Caracas</t>
  </si>
  <si>
    <t>Maracaibo</t>
  </si>
  <si>
    <t>Ivory Coast</t>
  </si>
  <si>
    <t>Gagnoa</t>
  </si>
  <si>
    <t>[2]</t>
  </si>
  <si>
    <t>Bouaké</t>
  </si>
  <si>
    <t>Abidjan</t>
  </si>
  <si>
    <t>Odienné</t>
  </si>
  <si>
    <t>[3]</t>
  </si>
  <si>
    <t>Ferké</t>
  </si>
  <si>
    <t>Benin</t>
  </si>
  <si>
    <t>Cotonou</t>
  </si>
  <si>
    <t>[4]</t>
  </si>
  <si>
    <t>Parakou</t>
  </si>
  <si>
    <t>Kandi</t>
  </si>
  <si>
    <t>[5]</t>
  </si>
  <si>
    <t>Togo</t>
  </si>
  <si>
    <t>Lomé</t>
  </si>
  <si>
    <t>[6]</t>
  </si>
  <si>
    <t>Mango</t>
  </si>
  <si>
    <t>Ghana</t>
  </si>
  <si>
    <t>Accra</t>
  </si>
  <si>
    <t>[7]</t>
  </si>
  <si>
    <t>Tamale</t>
  </si>
  <si>
    <t>[8]</t>
  </si>
  <si>
    <t>Kumasi</t>
  </si>
  <si>
    <t>[9]</t>
  </si>
  <si>
    <t>Cameroon</t>
  </si>
  <si>
    <t>Garoua</t>
  </si>
  <si>
    <t>[10]</t>
  </si>
  <si>
    <t>N'Gaoundéré</t>
  </si>
  <si>
    <t>[11]</t>
  </si>
  <si>
    <t>Douala</t>
  </si>
  <si>
    <t>Yaoundé</t>
  </si>
  <si>
    <t>Gabon</t>
  </si>
  <si>
    <t>Libreville</t>
  </si>
  <si>
    <t>[12]</t>
  </si>
  <si>
    <t>Port-Gentil</t>
  </si>
  <si>
    <t>[13]</t>
  </si>
  <si>
    <t>Nigeria</t>
  </si>
  <si>
    <t>Lagos</t>
  </si>
  <si>
    <t>[14]</t>
  </si>
  <si>
    <t>Makurdi</t>
  </si>
  <si>
    <t>[15]</t>
  </si>
  <si>
    <t>Jos</t>
  </si>
  <si>
    <t>Kano</t>
  </si>
  <si>
    <t>Sokoto</t>
  </si>
  <si>
    <t>Sudan</t>
  </si>
  <si>
    <t>Port Sudan</t>
  </si>
  <si>
    <t>Khartoum</t>
  </si>
  <si>
    <t>[16]</t>
  </si>
  <si>
    <t>Eritrea</t>
  </si>
  <si>
    <t>Asmara</t>
  </si>
  <si>
    <t>[17]</t>
  </si>
  <si>
    <t>Burkina Faso</t>
  </si>
  <si>
    <t>Ouagadougou</t>
  </si>
  <si>
    <t>[18]</t>
  </si>
  <si>
    <t>Ouahigouya</t>
  </si>
  <si>
    <t>[19]</t>
  </si>
  <si>
    <t>Niger</t>
  </si>
  <si>
    <t>Niamey</t>
  </si>
  <si>
    <t>[20]</t>
  </si>
  <si>
    <t>Chad</t>
  </si>
  <si>
    <t>N'Djamena</t>
  </si>
  <si>
    <t>[21]</t>
  </si>
  <si>
    <t>Abéché</t>
  </si>
  <si>
    <t>[22]</t>
  </si>
  <si>
    <t>Gambia</t>
  </si>
  <si>
    <t>Banjul</t>
  </si>
  <si>
    <t>[23]</t>
  </si>
  <si>
    <t>Senegal</t>
  </si>
  <si>
    <t>Dakar</t>
  </si>
  <si>
    <t>Thiès</t>
  </si>
  <si>
    <t>Somalia</t>
  </si>
  <si>
    <t>Mogadishu</t>
  </si>
  <si>
    <t>Buloburde</t>
  </si>
  <si>
    <t>[24]</t>
  </si>
  <si>
    <t>Djibouti</t>
  </si>
  <si>
    <t>Djibouti City</t>
  </si>
  <si>
    <t>[25]</t>
  </si>
  <si>
    <t>Mali</t>
  </si>
  <si>
    <t>Ségou</t>
  </si>
  <si>
    <t>[26]</t>
  </si>
  <si>
    <t>Timbuktu</t>
  </si>
  <si>
    <t>[27]</t>
  </si>
  <si>
    <t>Bamako</t>
  </si>
  <si>
    <t>[28]</t>
  </si>
  <si>
    <t>Algeria</t>
  </si>
  <si>
    <t>Algiers</t>
  </si>
  <si>
    <t>[29]</t>
  </si>
  <si>
    <t>Tamanrasset</t>
  </si>
  <si>
    <t>[30]</t>
  </si>
  <si>
    <t>Tunisia</t>
  </si>
  <si>
    <t>Tunis</t>
  </si>
  <si>
    <t>[31]</t>
  </si>
  <si>
    <t>Gabes</t>
  </si>
  <si>
    <t>[32]</t>
  </si>
  <si>
    <t>Morocco</t>
  </si>
  <si>
    <t>Rabat</t>
  </si>
  <si>
    <t>[33]</t>
  </si>
  <si>
    <t>Marrakech</t>
  </si>
  <si>
    <t>[34]</t>
  </si>
  <si>
    <t>Ouarzazate</t>
  </si>
  <si>
    <t>[35]</t>
  </si>
  <si>
    <t>Egypt</t>
  </si>
  <si>
    <t>Alexandria</t>
  </si>
  <si>
    <t>[36]</t>
  </si>
  <si>
    <t>Cairo</t>
  </si>
  <si>
    <t>Dakhla Oasis</t>
  </si>
  <si>
    <t>Hurghada</t>
  </si>
  <si>
    <t>Marsa Alam</t>
  </si>
  <si>
    <t>Libya</t>
  </si>
  <si>
    <t>Tripoli</t>
  </si>
  <si>
    <t>[37]</t>
  </si>
  <si>
    <t>Benghazi</t>
  </si>
  <si>
    <t>[38]</t>
  </si>
  <si>
    <t>Kenya</t>
  </si>
  <si>
    <t>Mombasa</t>
  </si>
  <si>
    <t>[39]</t>
  </si>
  <si>
    <t>Nairobi</t>
  </si>
  <si>
    <t>[40]</t>
  </si>
  <si>
    <t>Garissa</t>
  </si>
  <si>
    <t>[41]</t>
  </si>
  <si>
    <t>Lodwar</t>
  </si>
  <si>
    <t>Angola</t>
  </si>
  <si>
    <t>Luanda</t>
  </si>
  <si>
    <t>South Sudan</t>
  </si>
  <si>
    <t>Juba</t>
  </si>
  <si>
    <t>Wau</t>
  </si>
  <si>
    <t>Tanzania</t>
  </si>
  <si>
    <t>Dar-es-Salaam</t>
  </si>
  <si>
    <t>Zanzibar</t>
  </si>
  <si>
    <t>[42]</t>
  </si>
  <si>
    <t>Tabora</t>
  </si>
  <si>
    <t>Dodoma</t>
  </si>
  <si>
    <t>[43]</t>
  </si>
  <si>
    <t>Ethiopia</t>
  </si>
  <si>
    <t>Mekelle</t>
  </si>
  <si>
    <t>[44]</t>
  </si>
  <si>
    <t>Addis Abeba</t>
  </si>
  <si>
    <t>Congo</t>
  </si>
  <si>
    <t>Brazaville</t>
  </si>
  <si>
    <t>Pointe-Noire</t>
  </si>
  <si>
    <t>Dolisie</t>
  </si>
  <si>
    <t>Democratic Republic of the Congo</t>
  </si>
  <si>
    <t>Kinshasa</t>
  </si>
  <si>
    <t>[45]</t>
  </si>
  <si>
    <t>Lubumbashi</t>
  </si>
  <si>
    <t>Mauritania</t>
  </si>
  <si>
    <t>Nouadhibou</t>
  </si>
  <si>
    <t>Nouakchott</t>
  </si>
  <si>
    <t>South Africa</t>
  </si>
  <si>
    <t>Pretoria</t>
  </si>
  <si>
    <t>[46]</t>
  </si>
  <si>
    <t>Cape Town</t>
  </si>
  <si>
    <t>[47]</t>
  </si>
  <si>
    <t>Johannesburg</t>
  </si>
  <si>
    <t>[48]</t>
  </si>
  <si>
    <t>Bloemfontein</t>
  </si>
  <si>
    <t>[49]</t>
  </si>
  <si>
    <t>Upington</t>
  </si>
  <si>
    <t>[50]</t>
  </si>
  <si>
    <t>Durban</t>
  </si>
  <si>
    <t>[51]</t>
  </si>
  <si>
    <t>Botswana</t>
  </si>
  <si>
    <t>Maun</t>
  </si>
  <si>
    <t>Gaborone</t>
  </si>
  <si>
    <t>[52]</t>
  </si>
  <si>
    <t>Ghanzi</t>
  </si>
  <si>
    <t>Zambia</t>
  </si>
  <si>
    <t>Ndola</t>
  </si>
  <si>
    <t>[53]</t>
  </si>
  <si>
    <t>Lusaka</t>
  </si>
  <si>
    <t>[54]</t>
  </si>
  <si>
    <t>Livingstone</t>
  </si>
  <si>
    <t>[55]</t>
  </si>
  <si>
    <t>Zimbabwe</t>
  </si>
  <si>
    <t>Harare</t>
  </si>
  <si>
    <t>[56]</t>
  </si>
  <si>
    <t>Bulawayo</t>
  </si>
  <si>
    <t>[57]</t>
  </si>
  <si>
    <t>Malawi</t>
  </si>
  <si>
    <t>Karonga</t>
  </si>
  <si>
    <t>[58]</t>
  </si>
  <si>
    <t>Blantyre</t>
  </si>
  <si>
    <t>[59]</t>
  </si>
  <si>
    <t>Mzuzu</t>
  </si>
  <si>
    <t>[60]</t>
  </si>
  <si>
    <t>Madagascar</t>
  </si>
  <si>
    <t>Fianarantsoa</t>
  </si>
  <si>
    <t>[61]</t>
  </si>
  <si>
    <t>Toamasina</t>
  </si>
  <si>
    <t>[62]</t>
  </si>
  <si>
    <t>Antananarivo</t>
  </si>
  <si>
    <t>[63]</t>
  </si>
  <si>
    <t>Antsiranana</t>
  </si>
  <si>
    <t>[64]</t>
  </si>
  <si>
    <t>Mahajanga</t>
  </si>
  <si>
    <t>[65]</t>
  </si>
  <si>
    <t>Toliara</t>
  </si>
  <si>
    <t>Mozambique</t>
  </si>
  <si>
    <t>Maputo</t>
  </si>
  <si>
    <t>[66]</t>
  </si>
  <si>
    <t>Central African Republic</t>
  </si>
  <si>
    <t>Bangui</t>
  </si>
  <si>
    <t>[67]</t>
  </si>
  <si>
    <t>Birao</t>
  </si>
  <si>
    <t>[68]</t>
  </si>
  <si>
    <t>Uganda</t>
  </si>
  <si>
    <t>Kampala</t>
  </si>
  <si>
    <t>Entebbe</t>
  </si>
  <si>
    <t>Burundi</t>
  </si>
  <si>
    <t>Bujumbura</t>
  </si>
  <si>
    <t>[69]</t>
  </si>
  <si>
    <t>Guinea</t>
  </si>
  <si>
    <t>Conakry</t>
  </si>
  <si>
    <t>[70]</t>
  </si>
  <si>
    <t>Kankan</t>
  </si>
  <si>
    <t>[71]</t>
  </si>
  <si>
    <t>Guinea-Bissau</t>
  </si>
  <si>
    <t>Bissau</t>
  </si>
  <si>
    <t>[72]</t>
  </si>
  <si>
    <t>Equatorial Guinea</t>
  </si>
  <si>
    <t>Bata</t>
  </si>
  <si>
    <t>[73]</t>
  </si>
  <si>
    <t>Malabo</t>
  </si>
  <si>
    <t>[74]</t>
  </si>
  <si>
    <t>Namibia</t>
  </si>
  <si>
    <t>Keetmanshoop</t>
  </si>
  <si>
    <t>Windhoek</t>
  </si>
  <si>
    <t>Afghanistan</t>
  </si>
  <si>
    <t>Azerbaijan</t>
  </si>
  <si>
    <t>Bangladesh</t>
  </si>
  <si>
    <t>China</t>
  </si>
  <si>
    <t>Fuzhou</t>
  </si>
  <si>
    <t>Guangzhou</t>
  </si>
  <si>
    <t>[75]</t>
  </si>
  <si>
    <t>[76]</t>
  </si>
  <si>
    <t>[77]</t>
  </si>
  <si>
    <t>Nanjing</t>
  </si>
  <si>
    <t>Ningbo</t>
  </si>
  <si>
    <t>Qingdao</t>
  </si>
  <si>
    <t>Tianjin</t>
  </si>
  <si>
    <t>[78]</t>
  </si>
  <si>
    <t>Wuhan</t>
  </si>
  <si>
    <t>Xiamen</t>
  </si>
  <si>
    <t>India</t>
  </si>
  <si>
    <t>[79]</t>
  </si>
  <si>
    <t>[80]</t>
  </si>
  <si>
    <t>[81]</t>
  </si>
  <si>
    <t>[82]</t>
  </si>
  <si>
    <t>Indonesia</t>
  </si>
  <si>
    <t>[83]</t>
  </si>
  <si>
    <t>Iran</t>
  </si>
  <si>
    <t>[84]</t>
  </si>
  <si>
    <t>Iraq</t>
  </si>
  <si>
    <t>Israel</t>
  </si>
  <si>
    <t>Japan</t>
  </si>
  <si>
    <t>[85]</t>
  </si>
  <si>
    <t>Kazakhstan</t>
  </si>
  <si>
    <t>[86]</t>
  </si>
  <si>
    <t>[87]</t>
  </si>
  <si>
    <t>Mongolia</t>
  </si>
  <si>
    <t>[88]</t>
  </si>
  <si>
    <t>North Korea</t>
  </si>
  <si>
    <t>Oman</t>
  </si>
  <si>
    <t>[89]</t>
  </si>
  <si>
    <t>Pakistan</t>
  </si>
  <si>
    <t>Philippines</t>
  </si>
  <si>
    <t>[90]</t>
  </si>
  <si>
    <t>[91]</t>
  </si>
  <si>
    <t>[92]</t>
  </si>
  <si>
    <t>[93]</t>
  </si>
  <si>
    <t>[94]</t>
  </si>
  <si>
    <t>[95]</t>
  </si>
  <si>
    <t>Saudi Arabia</t>
  </si>
  <si>
    <t>[96]</t>
  </si>
  <si>
    <t>[97]</t>
  </si>
  <si>
    <t>South Korea</t>
  </si>
  <si>
    <t>[98]</t>
  </si>
  <si>
    <t>[99]</t>
  </si>
  <si>
    <t>Taiwan</t>
  </si>
  <si>
    <t>Thailand</t>
  </si>
  <si>
    <t>[100]</t>
  </si>
  <si>
    <t>[101]</t>
  </si>
  <si>
    <t>Uzbekistan</t>
  </si>
  <si>
    <t>[102]</t>
  </si>
  <si>
    <t>Vietnam</t>
  </si>
  <si>
    <t>[103]</t>
  </si>
  <si>
    <t>Australia</t>
  </si>
  <si>
    <t>Alice Springs</t>
  </si>
  <si>
    <t>Fiji</t>
  </si>
  <si>
    <t>[178]</t>
  </si>
  <si>
    <t>New Zealand</t>
  </si>
  <si>
    <t>Dunedin</t>
  </si>
  <si>
    <t>[179]</t>
  </si>
  <si>
    <t>Papua New Guinea</t>
  </si>
  <si>
    <t>Solomon Islands</t>
  </si>
  <si>
    <t>Honiara</t>
  </si>
  <si>
    <t>Oklahoma City</t>
  </si>
  <si>
    <t>Washington, DC</t>
  </si>
  <si>
    <t>Saint Pierre and Miquelon</t>
  </si>
  <si>
    <t>UAE</t>
  </si>
  <si>
    <t>Petropavlovsk</t>
  </si>
  <si>
    <t>used: 21.9.2020</t>
  </si>
  <si>
    <t>Annual Sunshine Duration at selected Cities</t>
  </si>
  <si>
    <t>Sunlight for Radiation Calculation</t>
  </si>
  <si>
    <t>ASPA Datatables and Assumptions</t>
  </si>
  <si>
    <t>Electricity Calculation</t>
  </si>
  <si>
    <t xml:space="preserve">Albania </t>
  </si>
  <si>
    <t xml:space="preserve">Algeria </t>
  </si>
  <si>
    <t xml:space="preserve">Angola </t>
  </si>
  <si>
    <t>Antigua &amp; Barbuda</t>
  </si>
  <si>
    <t>UNEP, 2015</t>
  </si>
  <si>
    <t xml:space="preserve">Argentina </t>
  </si>
  <si>
    <t xml:space="preserve">Armenia </t>
  </si>
  <si>
    <t>Source 6</t>
  </si>
  <si>
    <t>Australia, New South Wales and Australian Capital Territory</t>
  </si>
  <si>
    <t>Australia, Victoria</t>
  </si>
  <si>
    <t>Australia, Queensland</t>
  </si>
  <si>
    <t>Australia, South Australia</t>
  </si>
  <si>
    <t>Australia, South West Interconnected System (SWIS) in Western Australia</t>
  </si>
  <si>
    <t>Australia, North Western Interconnected System (NWIS) in Western Australia</t>
  </si>
  <si>
    <t>Australia, Darwin Katherine Interconnected System (DKIS) in the Northern Territory</t>
  </si>
  <si>
    <t>Australia, Tasmania</t>
  </si>
  <si>
    <t>Australia, Northern Territory</t>
  </si>
  <si>
    <t xml:space="preserve">Austria </t>
  </si>
  <si>
    <t>Source 1</t>
  </si>
  <si>
    <t xml:space="preserve">Azerbaijan </t>
  </si>
  <si>
    <t>Barbados</t>
  </si>
  <si>
    <t xml:space="preserve">Belgium  </t>
  </si>
  <si>
    <t>Belize</t>
  </si>
  <si>
    <t>UNEP, RISOE Centre, 2013</t>
  </si>
  <si>
    <t xml:space="preserve">Benin  </t>
  </si>
  <si>
    <t xml:space="preserve">Bolivia  </t>
  </si>
  <si>
    <t xml:space="preserve">Bosnia-Herzegovina  </t>
  </si>
  <si>
    <t xml:space="preserve">Botswana  </t>
  </si>
  <si>
    <t xml:space="preserve">Brazil  </t>
  </si>
  <si>
    <t xml:space="preserve">Bulgaria  </t>
  </si>
  <si>
    <t xml:space="preserve">Cameroon  </t>
  </si>
  <si>
    <t>Canada, AB</t>
  </si>
  <si>
    <t>Source 3</t>
  </si>
  <si>
    <t>Canada, BC</t>
  </si>
  <si>
    <t>Canada, MB</t>
  </si>
  <si>
    <t>Canada, NB</t>
  </si>
  <si>
    <t>Canada, NL</t>
  </si>
  <si>
    <t>Canada, NS</t>
  </si>
  <si>
    <t>Canada, NT</t>
  </si>
  <si>
    <t>Canada, NU</t>
  </si>
  <si>
    <t>Canada, ON</t>
  </si>
  <si>
    <t>Canada, PEI</t>
  </si>
  <si>
    <t>Canada, QC</t>
  </si>
  <si>
    <t>Canada, SK</t>
  </si>
  <si>
    <t>Canada, YK</t>
  </si>
  <si>
    <t xml:space="preserve">Chile  </t>
  </si>
  <si>
    <t xml:space="preserve">Colombia  </t>
  </si>
  <si>
    <t xml:space="preserve">Congo  </t>
  </si>
  <si>
    <t xml:space="preserve">Dem Republic of Congo  </t>
  </si>
  <si>
    <t xml:space="preserve">Costa Rica  </t>
  </si>
  <si>
    <t xml:space="preserve">Côte d'Ivoire  </t>
  </si>
  <si>
    <t xml:space="preserve">Croatia  </t>
  </si>
  <si>
    <t xml:space="preserve">Cuba  </t>
  </si>
  <si>
    <t xml:space="preserve">Cyprus  </t>
  </si>
  <si>
    <t xml:space="preserve">Czech Republic  </t>
  </si>
  <si>
    <t xml:space="preserve">Denmark  </t>
  </si>
  <si>
    <t xml:space="preserve">Dominican Republic  </t>
  </si>
  <si>
    <t xml:space="preserve">Ecuador  </t>
  </si>
  <si>
    <t xml:space="preserve">Egypt  </t>
  </si>
  <si>
    <t xml:space="preserve">El Salvador  </t>
  </si>
  <si>
    <t xml:space="preserve">Eritrea  </t>
  </si>
  <si>
    <t xml:space="preserve">Estonia  </t>
  </si>
  <si>
    <t xml:space="preserve">Ethiopia  </t>
  </si>
  <si>
    <t xml:space="preserve">Finland  </t>
  </si>
  <si>
    <t xml:space="preserve">France  </t>
  </si>
  <si>
    <t xml:space="preserve">Gabon  </t>
  </si>
  <si>
    <t xml:space="preserve">Georgia  </t>
  </si>
  <si>
    <t xml:space="preserve">Germany  </t>
  </si>
  <si>
    <t xml:space="preserve">Ghana  </t>
  </si>
  <si>
    <t xml:space="preserve">Gibraltar  </t>
  </si>
  <si>
    <t xml:space="preserve">Greece  </t>
  </si>
  <si>
    <t>Grenada</t>
  </si>
  <si>
    <t xml:space="preserve">Guatemala  </t>
  </si>
  <si>
    <t xml:space="preserve">Haiti  </t>
  </si>
  <si>
    <t xml:space="preserve">Honduras  </t>
  </si>
  <si>
    <t xml:space="preserve">Hong Kong, China  </t>
  </si>
  <si>
    <t xml:space="preserve">Hungary  </t>
  </si>
  <si>
    <t xml:space="preserve">Iceland  </t>
  </si>
  <si>
    <t xml:space="preserve">Ireland  </t>
  </si>
  <si>
    <t xml:space="preserve">www.seai.ie </t>
  </si>
  <si>
    <t xml:space="preserve">Israel  </t>
  </si>
  <si>
    <t xml:space="preserve">Italy  </t>
  </si>
  <si>
    <t xml:space="preserve">Jamaica  </t>
  </si>
  <si>
    <t xml:space="preserve">Kenya  </t>
  </si>
  <si>
    <t xml:space="preserve">Latvia  </t>
  </si>
  <si>
    <t xml:space="preserve">Libya  </t>
  </si>
  <si>
    <t xml:space="preserve">Lithuania  </t>
  </si>
  <si>
    <t xml:space="preserve">Luxembourg  </t>
  </si>
  <si>
    <t xml:space="preserve">FYR of Macedonia  </t>
  </si>
  <si>
    <t xml:space="preserve">Malta  </t>
  </si>
  <si>
    <t xml:space="preserve">Mexico  </t>
  </si>
  <si>
    <t xml:space="preserve">Republic of Moldova  </t>
  </si>
  <si>
    <t xml:space="preserve">Morocco  </t>
  </si>
  <si>
    <t xml:space="preserve">Mozambique  </t>
  </si>
  <si>
    <t xml:space="preserve">Namibia  </t>
  </si>
  <si>
    <t xml:space="preserve">Netherlands  </t>
  </si>
  <si>
    <t xml:space="preserve">Netherlands Antilles  </t>
  </si>
  <si>
    <t>NZ MfE, Info 734</t>
  </si>
  <si>
    <t xml:space="preserve">Nicaragua  </t>
  </si>
  <si>
    <t xml:space="preserve">Nigeria  </t>
  </si>
  <si>
    <t xml:space="preserve">Norway  </t>
  </si>
  <si>
    <t xml:space="preserve">Panama  </t>
  </si>
  <si>
    <t xml:space="preserve">Paraguay  </t>
  </si>
  <si>
    <t xml:space="preserve">Peru  </t>
  </si>
  <si>
    <t xml:space="preserve">Poland  </t>
  </si>
  <si>
    <t xml:space="preserve">Portugal  </t>
  </si>
  <si>
    <t xml:space="preserve">Romania  </t>
  </si>
  <si>
    <t xml:space="preserve">Russia  </t>
  </si>
  <si>
    <t xml:space="preserve">Senegal  </t>
  </si>
  <si>
    <t xml:space="preserve">Serbia and Montenegro  </t>
  </si>
  <si>
    <t xml:space="preserve">Slovak Republic  </t>
  </si>
  <si>
    <t xml:space="preserve">Slovenia  </t>
  </si>
  <si>
    <t xml:space="preserve">South Africa  </t>
  </si>
  <si>
    <t xml:space="preserve">Spain  </t>
  </si>
  <si>
    <t>St. Kitts &amp; Nevis</t>
  </si>
  <si>
    <t>St. Lucia</t>
  </si>
  <si>
    <t>St. Vincent &amp; Grenadines</t>
  </si>
  <si>
    <t xml:space="preserve">Sudan  </t>
  </si>
  <si>
    <t>Surinam</t>
  </si>
  <si>
    <t xml:space="preserve">Sweden  </t>
  </si>
  <si>
    <t xml:space="preserve">Switzerland  </t>
  </si>
  <si>
    <t xml:space="preserve">United Republic of Tanzania  </t>
  </si>
  <si>
    <t xml:space="preserve">Togo  </t>
  </si>
  <si>
    <t xml:space="preserve">Trinidad and Tobago  </t>
  </si>
  <si>
    <t xml:space="preserve">Tunisia  </t>
  </si>
  <si>
    <t xml:space="preserve">Turkey  </t>
  </si>
  <si>
    <t xml:space="preserve">Ukraine  </t>
  </si>
  <si>
    <t xml:space="preserve">United Kingdom  </t>
  </si>
  <si>
    <t xml:space="preserve">United States  </t>
  </si>
  <si>
    <t>Source 4</t>
  </si>
  <si>
    <t>USA, AKGD (ASCC Alaska Grid)</t>
  </si>
  <si>
    <t>USA, AKMS (ASCC Miscellaneous)</t>
  </si>
  <si>
    <t>USA, AZNM (WECC Southwest)</t>
  </si>
  <si>
    <t>USA, CAMX (WECC California)</t>
  </si>
  <si>
    <t>USA, ERCT (ERCOT All)</t>
  </si>
  <si>
    <t>USA, FRCC (FRCC All)</t>
  </si>
  <si>
    <t>USA, HIMS (HICC Miscellaneous)</t>
  </si>
  <si>
    <t>USA, HIOA (HICC Oahu)</t>
  </si>
  <si>
    <t>USA, MROE (MRO East)</t>
  </si>
  <si>
    <t>USA, MROW (MRO West)</t>
  </si>
  <si>
    <t>USA, NEWE (NPCC New England)</t>
  </si>
  <si>
    <t>USA, NWPP (WECC Northwest)</t>
  </si>
  <si>
    <t>USA, NYCW (NPCC NYC/Westchester)</t>
  </si>
  <si>
    <t>USA, NYLI (NPCC Long Island)</t>
  </si>
  <si>
    <t>USA, NYUP (NPCC Upstate NY)</t>
  </si>
  <si>
    <t>USA, RFCE (RFC East)</t>
  </si>
  <si>
    <t>USA, RFCM (RFC Michigan)</t>
  </si>
  <si>
    <t>USA, RFCW (RFC West)</t>
  </si>
  <si>
    <t>USA, RMPA (WECC Rockies)</t>
  </si>
  <si>
    <t>USA, SPNO (SPP North)</t>
  </si>
  <si>
    <t>USA, SPSO (SPP South)</t>
  </si>
  <si>
    <t>USA, SRMV (SERC Mississippi Valley)</t>
  </si>
  <si>
    <t>USA, SRMW (SERC Midwest)</t>
  </si>
  <si>
    <t>USA, SRSO (SERC South)</t>
  </si>
  <si>
    <t>USA, SRTV (SERC Tennessee Valley)</t>
  </si>
  <si>
    <t>USA, SRVC (SERC Virginia/Carolina)</t>
  </si>
  <si>
    <t xml:space="preserve">Uruguay  </t>
  </si>
  <si>
    <t xml:space="preserve">Uzbekistan  </t>
  </si>
  <si>
    <t xml:space="preserve">Venezuela  </t>
  </si>
  <si>
    <t xml:space="preserve">Vietnam  </t>
  </si>
  <si>
    <t xml:space="preserve">Yemen  </t>
  </si>
  <si>
    <t xml:space="preserve">Zambia  </t>
  </si>
  <si>
    <t xml:space="preserve">Zimbabwe  </t>
  </si>
  <si>
    <t xml:space="preserve">Other Africa </t>
  </si>
  <si>
    <t>Other Latin America</t>
  </si>
  <si>
    <t>Other Caribbean</t>
  </si>
  <si>
    <t>Other Asia</t>
  </si>
  <si>
    <t>Other Pacific</t>
  </si>
  <si>
    <t>Other Europe</t>
  </si>
  <si>
    <t>Source 1: European Residual Mix 2013 (RE-DISS II, www.reliable-disclosure.org)</t>
  </si>
  <si>
    <t>Source 2: Ecometrica (2011). Electricity-specific emission factors for grid electricity</t>
  </si>
  <si>
    <t>Source 3: http://www.livclean.ca/PE_offset_calculation.pdf</t>
  </si>
  <si>
    <t>Weblist as last accessed on:</t>
  </si>
  <si>
    <t>Source 4: EPA Year 2010 eGRID, 9th version 1.0, February 2014</t>
  </si>
  <si>
    <t>Source 5: Natl Greenhouse and Energy Report Determination 2008 and Dep of Environment (Australia)</t>
  </si>
  <si>
    <t>Source 6:https://www.environment.gov.au/climate-change/climate-science-data/greenhouse-gas-measurement/publications/national-greenhouse-accounts-factors-july-2018</t>
  </si>
  <si>
    <t xml:space="preserve">UNEP: </t>
  </si>
  <si>
    <t>UNEP DTU Partnership, 2015: Analysis of Grid Emission Factors for the Electricity Sector in Caribbean Countries</t>
  </si>
  <si>
    <t>Europe</t>
  </si>
  <si>
    <t>Africa</t>
  </si>
  <si>
    <t>Lat Am/Caribbean</t>
  </si>
  <si>
    <t>Asia Pacific</t>
  </si>
  <si>
    <t>North America</t>
  </si>
  <si>
    <t>MWh/month</t>
  </si>
  <si>
    <t xml:space="preserve">Enter Specific Capacity </t>
  </si>
  <si>
    <t>2. Estimate Your Solar Power Production</t>
  </si>
  <si>
    <t>https://www.ise.fraunhofer.de/content/dam/ise/de/documents/publications/studies/AgoraEnergiewende_Current_and_Future_Cost_of_PV_Feb2015_web.pdf</t>
  </si>
  <si>
    <t>EUR/kWp</t>
  </si>
  <si>
    <t>Default Germany, 2025</t>
  </si>
  <si>
    <t>PV Invest (EUR/kWp)</t>
  </si>
  <si>
    <t xml:space="preserve">Confirmed: </t>
  </si>
  <si>
    <t>Registered annual sun hours</t>
  </si>
  <si>
    <t>What's you annual money savings?</t>
  </si>
  <si>
    <t>Conventional electrical grid</t>
  </si>
  <si>
    <t>Plant Costs (Reference value)</t>
  </si>
  <si>
    <t>Used Plant Capacity</t>
  </si>
  <si>
    <t>Default (from ZRH)</t>
  </si>
  <si>
    <t>Sun Hours</t>
  </si>
  <si>
    <t>h/month</t>
  </si>
  <si>
    <r>
      <t>acres = m</t>
    </r>
    <r>
      <rPr>
        <i/>
        <vertAlign val="superscript"/>
        <sz val="9"/>
        <color theme="1"/>
        <rFont val="Arial"/>
        <family val="2"/>
      </rPr>
      <t>2</t>
    </r>
  </si>
  <si>
    <r>
      <t>Converter: enter acres to get m</t>
    </r>
    <r>
      <rPr>
        <i/>
        <vertAlign val="superscript"/>
        <sz val="9"/>
        <color theme="1"/>
        <rFont val="Arial"/>
        <family val="2"/>
      </rPr>
      <t>2</t>
    </r>
    <r>
      <rPr>
        <i/>
        <sz val="9"/>
        <color theme="1"/>
        <rFont val="Arial"/>
        <family val="2"/>
      </rPr>
      <t>:</t>
    </r>
  </si>
  <si>
    <t>Select Location Class (drop down)</t>
  </si>
  <si>
    <t>Select Country/Region: (drop down)</t>
  </si>
  <si>
    <t>Data for Graph Generation</t>
  </si>
  <si>
    <t>EUR/kWh</t>
  </si>
  <si>
    <t>Currency and conversion rate to EUR</t>
  </si>
  <si>
    <t>i</t>
  </si>
  <si>
    <r>
      <t xml:space="preserve">%      </t>
    </r>
    <r>
      <rPr>
        <sz val="12"/>
        <color rgb="FF0070C0"/>
        <rFont val="Arial"/>
        <family val="2"/>
      </rPr>
      <t xml:space="preserve">  </t>
    </r>
    <r>
      <rPr>
        <sz val="12"/>
        <color rgb="FF0070C0"/>
        <rFont val="Webdings"/>
        <family val="1"/>
        <charset val="2"/>
      </rPr>
      <t>i</t>
    </r>
  </si>
  <si>
    <t>PV Maint. (EUR/kWP)</t>
  </si>
  <si>
    <t>Ramboll, Noida</t>
  </si>
  <si>
    <t>OPEX (p.a.)</t>
  </si>
  <si>
    <t>PV Plant Cost per ACI Region</t>
  </si>
  <si>
    <t>Financial costs</t>
  </si>
  <si>
    <r>
      <rPr>
        <sz val="10"/>
        <rFont val="Arial"/>
        <family val="2"/>
      </rPr>
      <t xml:space="preserve">%  </t>
    </r>
    <r>
      <rPr>
        <sz val="10"/>
        <color rgb="FF0070C0"/>
        <rFont val="Arial"/>
        <family val="2"/>
      </rPr>
      <t xml:space="preserve">   </t>
    </r>
    <r>
      <rPr>
        <sz val="12"/>
        <color rgb="FF0070C0"/>
        <rFont val="Webdings"/>
        <family val="1"/>
        <charset val="2"/>
      </rPr>
      <t xml:space="preserve"> i</t>
    </r>
  </si>
  <si>
    <t>MWh/d (on average)</t>
  </si>
  <si>
    <t>Global Average</t>
  </si>
  <si>
    <t>PV Invest (€/kWp), JRC</t>
  </si>
  <si>
    <t>powered by: Zurich Airport /  E. Fleuti.  Build: 20.49</t>
  </si>
  <si>
    <t>Tolerance for suitability result</t>
  </si>
  <si>
    <t xml:space="preserve">Annual decrease in CAPEX-need </t>
  </si>
  <si>
    <t>CAPEX study year</t>
  </si>
  <si>
    <t>CAPEX 2020</t>
  </si>
  <si>
    <t>Sources:</t>
  </si>
  <si>
    <t>https://ec.europa.eu/jrc/en/publication/eur-scientific-and-technical-research-reports/pv-status-report-2019</t>
  </si>
  <si>
    <t>select from list</t>
  </si>
  <si>
    <t>Enter year to consider (&gt;2020):</t>
  </si>
  <si>
    <t>3.1 Solar PV Plant</t>
  </si>
  <si>
    <t>Does your PV plant seem feasible?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</si>
</sst>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_(* #,##0.0_);_(* \(#,##0.0\);_(* &quot;-&quot;??_);_(@_)"/>
    <numFmt numFmtId="165" formatCode="_ * #,##0.0_ ;_ * \-#,##0.0_ ;_ * &quot;-&quot;??_ ;_ @_ "/>
    <numFmt numFmtId="166" formatCode="_ * #,##0_ ;_ * \-#,##0_ ;_ * &quot;-&quot;??_ ;_ @_ "/>
    <numFmt numFmtId="167" formatCode="0.0%"/>
    <numFmt numFmtId="168" formatCode="_ * #,##0.0_ ;_ * \-#,##0.0_ ;_ * &quot;-&quot;?_ ;_ @_ "/>
    <numFmt numFmtId="169" formatCode="_ * #,##0.00000_ ;_ * \-#,##0.00000_ ;_ * &quot;-&quot;??_ ;_ @_ "/>
  </numFmts>
  <fonts count="41" x14ac:knownFonts="1">
    <font>
      <sz val="10"/>
      <color theme="1"/>
      <name val="Arial"/>
      <family val="2"/>
    </font>
    <font>
      <sz val="10"/>
      <color theme="1"/>
      <name val="Arial"/>
      <family val="2"/>
    </font>
    <font>
      <b/>
      <sz val="10"/>
      <color theme="1"/>
      <name val="Arial"/>
      <family val="2"/>
    </font>
    <font>
      <b/>
      <sz val="10"/>
      <color rgb="FF000000"/>
      <name val="Arial"/>
      <family val="2"/>
    </font>
    <font>
      <b/>
      <sz val="10"/>
      <name val="Arial"/>
      <family val="2"/>
    </font>
    <font>
      <sz val="9"/>
      <color theme="1"/>
      <name val="Arial"/>
      <family val="2"/>
    </font>
    <font>
      <sz val="10"/>
      <name val="Arial"/>
      <family val="2"/>
    </font>
    <font>
      <sz val="10"/>
      <color indexed="8"/>
      <name val="Arial"/>
      <family val="2"/>
    </font>
    <font>
      <sz val="10"/>
      <color rgb="FF000000"/>
      <name val="Arial"/>
      <family val="2"/>
    </font>
    <font>
      <vertAlign val="subscript"/>
      <sz val="10"/>
      <color rgb="FF000000"/>
      <name val="Arial"/>
      <family val="2"/>
    </font>
    <font>
      <b/>
      <sz val="9"/>
      <color rgb="FF0070C0"/>
      <name val="Arial"/>
      <family val="2"/>
    </font>
    <font>
      <sz val="9"/>
      <color rgb="FF0070C0"/>
      <name val="Arial"/>
      <family val="2"/>
    </font>
    <font>
      <b/>
      <sz val="11"/>
      <color theme="0"/>
      <name val="Arial"/>
      <family val="2"/>
    </font>
    <font>
      <b/>
      <sz val="12"/>
      <color theme="1"/>
      <name val="Arial"/>
      <family val="2"/>
    </font>
    <font>
      <sz val="6"/>
      <color theme="1"/>
      <name val="Arial"/>
      <family val="2"/>
    </font>
    <font>
      <vertAlign val="superscript"/>
      <sz val="10"/>
      <color theme="1"/>
      <name val="Arial"/>
      <family val="2"/>
    </font>
    <font>
      <b/>
      <vertAlign val="subscript"/>
      <sz val="10"/>
      <color theme="1"/>
      <name val="Arial"/>
      <family val="2"/>
    </font>
    <font>
      <vertAlign val="subscript"/>
      <sz val="10"/>
      <color theme="1"/>
      <name val="Arial"/>
      <family val="2"/>
    </font>
    <font>
      <u/>
      <sz val="10"/>
      <color theme="10"/>
      <name val="Arial"/>
      <family val="2"/>
    </font>
    <font>
      <sz val="7"/>
      <color theme="1"/>
      <name val="Arial"/>
      <family val="2"/>
    </font>
    <font>
      <b/>
      <sz val="7"/>
      <color theme="1"/>
      <name val="Arial"/>
      <family val="2"/>
    </font>
    <font>
      <b/>
      <sz val="10"/>
      <color rgb="FF202122"/>
      <name val="Arial"/>
      <family val="2"/>
    </font>
    <font>
      <sz val="10"/>
      <color rgb="FF0070C0"/>
      <name val="Arial"/>
      <family val="2"/>
    </font>
    <font>
      <sz val="8"/>
      <color theme="1"/>
      <name val="Arial"/>
      <family val="2"/>
    </font>
    <font>
      <u/>
      <sz val="8"/>
      <color theme="10"/>
      <name val="Arial"/>
      <family val="2"/>
    </font>
    <font>
      <sz val="9"/>
      <name val="Arial"/>
      <family val="2"/>
    </font>
    <font>
      <b/>
      <sz val="9"/>
      <color indexed="81"/>
      <name val="Tahoma"/>
      <family val="2"/>
    </font>
    <font>
      <sz val="9"/>
      <color indexed="81"/>
      <name val="Tahoma"/>
      <family val="2"/>
    </font>
    <font>
      <sz val="8"/>
      <color rgb="FF000000"/>
      <name val="Arial"/>
      <family val="2"/>
    </font>
    <font>
      <sz val="8"/>
      <color indexed="8"/>
      <name val="Arial"/>
      <family val="2"/>
    </font>
    <font>
      <sz val="12"/>
      <color theme="1"/>
      <name val="Arial"/>
      <family val="2"/>
    </font>
    <font>
      <i/>
      <sz val="10"/>
      <color theme="1"/>
      <name val="Arial"/>
      <family val="2"/>
    </font>
    <font>
      <i/>
      <sz val="9"/>
      <color theme="1"/>
      <name val="Arial"/>
      <family val="2"/>
    </font>
    <font>
      <i/>
      <vertAlign val="superscript"/>
      <sz val="9"/>
      <color theme="1"/>
      <name val="Arial"/>
      <family val="2"/>
    </font>
    <font>
      <sz val="10"/>
      <color theme="1"/>
      <name val="Webdings"/>
      <family val="1"/>
      <charset val="2"/>
    </font>
    <font>
      <sz val="12"/>
      <color rgb="FF0070C0"/>
      <name val="Webdings"/>
      <family val="1"/>
      <charset val="2"/>
    </font>
    <font>
      <sz val="12"/>
      <color rgb="FF0070C0"/>
      <name val="Arial"/>
      <family val="2"/>
    </font>
    <font>
      <b/>
      <sz val="10"/>
      <color theme="2" tint="-0.249977111117893"/>
      <name val="Arial"/>
      <family val="2"/>
    </font>
    <font>
      <sz val="10"/>
      <color theme="2" tint="-0.249977111117893"/>
      <name val="Arial"/>
      <family val="2"/>
    </font>
    <font>
      <sz val="12"/>
      <color rgb="FF0070C0"/>
      <name val="Webdings"/>
      <family val="2"/>
      <charset val="2"/>
    </font>
    <font>
      <b/>
      <sz val="18"/>
      <name val="Arial"/>
      <family val="2"/>
    </font>
  </fonts>
  <fills count="18">
    <fill>
      <patternFill patternType="none"/>
    </fill>
    <fill>
      <patternFill patternType="gray125"/>
    </fill>
    <fill>
      <patternFill patternType="solid">
        <fgColor theme="0"/>
        <bgColor indexed="64"/>
      </patternFill>
    </fill>
    <fill>
      <patternFill patternType="solid">
        <fgColor rgb="FFE1FFF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CCFFFF"/>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ECECE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8" fillId="0" borderId="0" applyNumberFormat="0" applyFill="0" applyBorder="0" applyAlignment="0" applyProtection="0"/>
  </cellStyleXfs>
  <cellXfs count="167">
    <xf numFmtId="0" fontId="0" fillId="0" borderId="0" xfId="0"/>
    <xf numFmtId="0" fontId="5" fillId="2" borderId="0" xfId="3" applyFont="1" applyFill="1" applyAlignment="1">
      <alignment vertical="center"/>
    </xf>
    <xf numFmtId="0" fontId="5" fillId="0" borderId="0" xfId="3" applyFont="1" applyAlignment="1">
      <alignment vertical="center"/>
    </xf>
    <xf numFmtId="164" fontId="7" fillId="3" borderId="4" xfId="1" applyNumberFormat="1" applyFont="1" applyFill="1" applyBorder="1" applyAlignment="1">
      <alignment horizontal="center" vertical="center" wrapText="1"/>
    </xf>
    <xf numFmtId="0" fontId="8" fillId="0" borderId="1" xfId="3" applyFont="1" applyBorder="1" applyAlignment="1">
      <alignment vertical="center" wrapText="1"/>
    </xf>
    <xf numFmtId="0" fontId="8" fillId="0" borderId="1" xfId="3" applyFont="1" applyBorder="1" applyAlignment="1">
      <alignment horizontal="center" vertical="center" wrapText="1"/>
    </xf>
    <xf numFmtId="0" fontId="7" fillId="4" borderId="5" xfId="1" applyNumberFormat="1" applyFont="1" applyFill="1" applyBorder="1" applyAlignment="1">
      <alignment horizontal="center" vertical="center" wrapText="1"/>
    </xf>
    <xf numFmtId="0" fontId="7" fillId="4" borderId="5" xfId="1" applyNumberFormat="1" applyFont="1" applyFill="1" applyBorder="1" applyAlignment="1">
      <alignment horizontal="left" vertical="center" wrapText="1"/>
    </xf>
    <xf numFmtId="0" fontId="5" fillId="0" borderId="6" xfId="3" applyFont="1" applyBorder="1" applyAlignment="1">
      <alignment vertical="center"/>
    </xf>
    <xf numFmtId="0" fontId="0" fillId="5" borderId="0" xfId="0" applyFill="1"/>
    <xf numFmtId="0" fontId="10" fillId="2" borderId="1"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 xfId="3" applyNumberFormat="1" applyFont="1" applyFill="1" applyBorder="1" applyAlignment="1">
      <alignment horizontal="center" vertical="center"/>
    </xf>
    <xf numFmtId="0" fontId="11" fillId="2" borderId="0" xfId="3" applyFont="1" applyFill="1" applyAlignment="1">
      <alignment horizontal="center" vertical="center"/>
    </xf>
    <xf numFmtId="0" fontId="0" fillId="5" borderId="1" xfId="0" applyFill="1" applyBorder="1"/>
    <xf numFmtId="0" fontId="0" fillId="2" borderId="1" xfId="0" applyFill="1" applyBorder="1"/>
    <xf numFmtId="0" fontId="0" fillId="0" borderId="1" xfId="0" applyBorder="1"/>
    <xf numFmtId="0" fontId="0" fillId="0" borderId="1" xfId="0" applyFill="1" applyBorder="1"/>
    <xf numFmtId="0" fontId="2" fillId="7" borderId="1" xfId="0" applyFont="1" applyFill="1" applyBorder="1"/>
    <xf numFmtId="0" fontId="2" fillId="7" borderId="1" xfId="0" applyFont="1" applyFill="1" applyBorder="1" applyAlignment="1">
      <alignment horizontal="right"/>
    </xf>
    <xf numFmtId="0" fontId="3" fillId="7" borderId="1" xfId="3" applyFont="1" applyFill="1" applyBorder="1" applyAlignment="1">
      <alignment vertical="center" wrapText="1"/>
    </xf>
    <xf numFmtId="0" fontId="2" fillId="7" borderId="1" xfId="3" applyFont="1" applyFill="1" applyBorder="1" applyAlignment="1">
      <alignment horizontal="right" vertical="center"/>
    </xf>
    <xf numFmtId="0" fontId="2" fillId="7" borderId="1" xfId="3" applyNumberFormat="1" applyFont="1" applyFill="1" applyBorder="1" applyAlignment="1">
      <alignment horizontal="center" vertical="center"/>
    </xf>
    <xf numFmtId="0" fontId="2" fillId="7" borderId="1" xfId="3" applyNumberFormat="1" applyFont="1" applyFill="1" applyBorder="1" applyAlignment="1">
      <alignment horizontal="left" vertical="center"/>
    </xf>
    <xf numFmtId="0" fontId="12" fillId="6" borderId="0" xfId="0" applyFont="1" applyFill="1"/>
    <xf numFmtId="0" fontId="0" fillId="7" borderId="1" xfId="0" applyFill="1" applyBorder="1" applyAlignment="1">
      <alignment horizontal="right"/>
    </xf>
    <xf numFmtId="0" fontId="2" fillId="7" borderId="1" xfId="3" applyNumberFormat="1" applyFont="1" applyFill="1" applyBorder="1" applyAlignment="1">
      <alignment horizontal="center" vertical="center" wrapText="1"/>
    </xf>
    <xf numFmtId="0" fontId="2" fillId="5" borderId="0" xfId="0" applyFont="1" applyFill="1" applyAlignment="1">
      <alignment vertical="center"/>
    </xf>
    <xf numFmtId="0" fontId="0" fillId="5" borderId="0" xfId="0" applyFill="1" applyAlignment="1">
      <alignment vertical="center"/>
    </xf>
    <xf numFmtId="9" fontId="0" fillId="5" borderId="0" xfId="2" applyFont="1" applyFill="1"/>
    <xf numFmtId="165" fontId="0" fillId="5" borderId="1" xfId="1" applyNumberFormat="1" applyFont="1" applyFill="1" applyBorder="1"/>
    <xf numFmtId="166" fontId="0" fillId="5" borderId="1" xfId="1" applyNumberFormat="1" applyFont="1" applyFill="1" applyBorder="1"/>
    <xf numFmtId="0" fontId="8" fillId="5" borderId="0" xfId="3" applyFont="1" applyFill="1" applyBorder="1" applyAlignment="1">
      <alignment vertical="center" wrapText="1"/>
    </xf>
    <xf numFmtId="43" fontId="0" fillId="5" borderId="0" xfId="1" applyFont="1" applyFill="1"/>
    <xf numFmtId="0" fontId="0" fillId="0" borderId="0" xfId="0" applyBorder="1"/>
    <xf numFmtId="0" fontId="2" fillId="0" borderId="0" xfId="0" applyFont="1"/>
    <xf numFmtId="166" fontId="0" fillId="5" borderId="1" xfId="0" applyNumberFormat="1" applyFill="1" applyBorder="1"/>
    <xf numFmtId="166" fontId="0" fillId="5" borderId="0" xfId="1" applyNumberFormat="1" applyFont="1" applyFill="1"/>
    <xf numFmtId="166" fontId="0" fillId="9" borderId="1" xfId="1" applyNumberFormat="1" applyFont="1" applyFill="1" applyBorder="1"/>
    <xf numFmtId="0" fontId="0" fillId="8" borderId="0" xfId="0" applyFill="1"/>
    <xf numFmtId="0" fontId="13" fillId="8" borderId="0" xfId="0" applyFont="1" applyFill="1" applyAlignment="1">
      <alignment vertical="center"/>
    </xf>
    <xf numFmtId="0" fontId="0" fillId="8" borderId="0" xfId="0" applyFill="1" applyAlignment="1">
      <alignment vertical="center"/>
    </xf>
    <xf numFmtId="0" fontId="14" fillId="5" borderId="0" xfId="0" applyFont="1" applyFill="1" applyAlignment="1">
      <alignment horizontal="right"/>
    </xf>
    <xf numFmtId="166" fontId="0" fillId="5" borderId="0" xfId="0" applyNumberFormat="1" applyFill="1"/>
    <xf numFmtId="168" fontId="0" fillId="5" borderId="0" xfId="0" applyNumberFormat="1" applyFill="1"/>
    <xf numFmtId="166" fontId="2" fillId="5" borderId="1" xfId="0" applyNumberFormat="1" applyFont="1" applyFill="1" applyBorder="1"/>
    <xf numFmtId="0" fontId="5" fillId="5" borderId="0" xfId="0" applyFont="1" applyFill="1" applyAlignment="1">
      <alignment vertical="top"/>
    </xf>
    <xf numFmtId="0" fontId="10" fillId="2" borderId="1" xfId="3" applyFont="1" applyFill="1" applyBorder="1" applyAlignment="1">
      <alignment horizontal="center" vertical="center"/>
    </xf>
    <xf numFmtId="0" fontId="5" fillId="0" borderId="0" xfId="0" applyFont="1"/>
    <xf numFmtId="0" fontId="5" fillId="10" borderId="0" xfId="0" applyFont="1" applyFill="1"/>
    <xf numFmtId="9" fontId="0" fillId="10" borderId="1" xfId="2" applyFont="1" applyFill="1" applyBorder="1"/>
    <xf numFmtId="0" fontId="0" fillId="10" borderId="1" xfId="0" applyFill="1" applyBorder="1"/>
    <xf numFmtId="166" fontId="7" fillId="10" borderId="5" xfId="1" applyNumberFormat="1" applyFont="1" applyFill="1" applyBorder="1" applyAlignment="1">
      <alignment horizontal="right" vertical="center" wrapText="1"/>
    </xf>
    <xf numFmtId="0" fontId="4" fillId="10" borderId="1" xfId="0" applyFont="1" applyFill="1" applyBorder="1" applyAlignment="1">
      <alignment horizontal="left" vertical="center"/>
    </xf>
    <xf numFmtId="0" fontId="19" fillId="5" borderId="0" xfId="0" applyFont="1" applyFill="1"/>
    <xf numFmtId="43" fontId="0" fillId="9" borderId="1" xfId="1" applyNumberFormat="1" applyFont="1" applyFill="1" applyBorder="1"/>
    <xf numFmtId="166" fontId="2" fillId="5" borderId="1" xfId="0" applyNumberFormat="1" applyFont="1" applyFill="1" applyBorder="1" applyAlignment="1">
      <alignment vertical="center"/>
    </xf>
    <xf numFmtId="0" fontId="0" fillId="5" borderId="0" xfId="0" applyFill="1" applyBorder="1" applyAlignment="1">
      <alignment vertical="center"/>
    </xf>
    <xf numFmtId="0" fontId="0" fillId="5" borderId="8" xfId="0" applyFill="1" applyBorder="1"/>
    <xf numFmtId="0" fontId="20" fillId="5" borderId="0" xfId="0" applyFont="1" applyFill="1"/>
    <xf numFmtId="2" fontId="0" fillId="5" borderId="1" xfId="0" applyNumberFormat="1" applyFill="1" applyBorder="1"/>
    <xf numFmtId="0" fontId="18" fillId="0" borderId="0" xfId="4" applyFill="1" applyBorder="1"/>
    <xf numFmtId="0" fontId="21" fillId="11" borderId="9" xfId="0" applyFont="1" applyFill="1" applyBorder="1" applyAlignment="1">
      <alignment horizontal="center" vertical="center" wrapText="1"/>
    </xf>
    <xf numFmtId="166" fontId="21" fillId="11" borderId="9" xfId="1" applyNumberFormat="1" applyFont="1" applyFill="1" applyBorder="1" applyAlignment="1">
      <alignment horizontal="center" vertical="center" wrapText="1"/>
    </xf>
    <xf numFmtId="0" fontId="0" fillId="0" borderId="9" xfId="0" applyFont="1" applyBorder="1"/>
    <xf numFmtId="0" fontId="22" fillId="0" borderId="9" xfId="0" applyFont="1" applyBorder="1" applyAlignment="1"/>
    <xf numFmtId="165" fontId="0" fillId="0" borderId="9" xfId="1" applyNumberFormat="1" applyFont="1" applyBorder="1" applyAlignment="1">
      <alignment horizontal="right"/>
    </xf>
    <xf numFmtId="0" fontId="6" fillId="0" borderId="9" xfId="0" applyFont="1" applyFill="1" applyBorder="1" applyAlignment="1">
      <alignment vertical="center" wrapText="1"/>
    </xf>
    <xf numFmtId="0" fontId="6" fillId="10" borderId="9" xfId="0" applyFont="1" applyFill="1" applyBorder="1"/>
    <xf numFmtId="0" fontId="6" fillId="0" borderId="9" xfId="0" applyFont="1" applyFill="1" applyBorder="1"/>
    <xf numFmtId="165" fontId="6" fillId="10" borderId="9" xfId="1" applyNumberFormat="1" applyFont="1" applyFill="1" applyBorder="1" applyAlignment="1">
      <alignment horizontal="right" vertical="center" wrapText="1"/>
    </xf>
    <xf numFmtId="0" fontId="6" fillId="0" borderId="9" xfId="0" applyFont="1" applyFill="1" applyBorder="1" applyAlignment="1">
      <alignment horizontal="center" vertical="center" wrapText="1"/>
    </xf>
    <xf numFmtId="0" fontId="6" fillId="0" borderId="9" xfId="0" applyFont="1" applyFill="1" applyBorder="1" applyAlignment="1"/>
    <xf numFmtId="165" fontId="6" fillId="10" borderId="9" xfId="1" applyNumberFormat="1" applyFont="1" applyFill="1" applyBorder="1" applyAlignment="1">
      <alignment vertical="center" wrapText="1"/>
    </xf>
    <xf numFmtId="0" fontId="6" fillId="10" borderId="9" xfId="0" applyFont="1" applyFill="1" applyBorder="1" applyAlignment="1"/>
    <xf numFmtId="0" fontId="6" fillId="10" borderId="9" xfId="0" applyFont="1" applyFill="1" applyBorder="1" applyAlignment="1">
      <alignment horizontal="left" vertical="center" wrapText="1"/>
    </xf>
    <xf numFmtId="0" fontId="6" fillId="0" borderId="9" xfId="0" applyFont="1" applyFill="1" applyBorder="1" applyAlignment="1">
      <alignment horizontal="right" vertical="center" wrapText="1"/>
    </xf>
    <xf numFmtId="165" fontId="0" fillId="0" borderId="9" xfId="1" applyNumberFormat="1" applyFont="1" applyBorder="1"/>
    <xf numFmtId="165" fontId="22" fillId="0" borderId="9" xfId="1" applyNumberFormat="1" applyFont="1" applyBorder="1" applyAlignment="1"/>
    <xf numFmtId="165" fontId="6" fillId="0" borderId="9" xfId="1" applyNumberFormat="1" applyFont="1" applyFill="1" applyBorder="1"/>
    <xf numFmtId="0" fontId="2" fillId="0" borderId="9" xfId="0" applyFont="1" applyBorder="1"/>
    <xf numFmtId="0" fontId="2" fillId="11" borderId="9" xfId="0" applyFont="1" applyFill="1" applyBorder="1"/>
    <xf numFmtId="0" fontId="0" fillId="11" borderId="9" xfId="0" applyFont="1" applyFill="1" applyBorder="1"/>
    <xf numFmtId="165" fontId="0" fillId="11" borderId="9" xfId="1" applyNumberFormat="1" applyFont="1" applyFill="1" applyBorder="1" applyAlignment="1">
      <alignment horizontal="right"/>
    </xf>
    <xf numFmtId="0" fontId="2" fillId="12" borderId="1" xfId="0" applyFont="1" applyFill="1" applyBorder="1" applyAlignment="1">
      <alignment horizontal="right"/>
    </xf>
    <xf numFmtId="0" fontId="23" fillId="5" borderId="0" xfId="0" applyFont="1" applyFill="1"/>
    <xf numFmtId="0" fontId="24" fillId="5" borderId="0" xfId="4" applyFont="1" applyFill="1" applyBorder="1"/>
    <xf numFmtId="0" fontId="5" fillId="0" borderId="10" xfId="3" applyFont="1" applyBorder="1" applyAlignment="1">
      <alignment vertical="center"/>
    </xf>
    <xf numFmtId="0" fontId="5" fillId="0" borderId="10" xfId="3" applyFont="1" applyBorder="1" applyAlignment="1">
      <alignment horizontal="right" vertical="center"/>
    </xf>
    <xf numFmtId="0" fontId="5" fillId="0" borderId="6" xfId="3" applyFont="1" applyBorder="1" applyAlignment="1">
      <alignment horizontal="center" vertical="center"/>
    </xf>
    <xf numFmtId="0" fontId="5" fillId="0" borderId="11" xfId="3" applyFont="1" applyBorder="1" applyAlignment="1">
      <alignment vertical="center"/>
    </xf>
    <xf numFmtId="0" fontId="5" fillId="0" borderId="6" xfId="3" applyFont="1" applyBorder="1" applyAlignment="1">
      <alignment horizontal="right" vertical="center"/>
    </xf>
    <xf numFmtId="0" fontId="25" fillId="2" borderId="11" xfId="0" applyFont="1" applyFill="1" applyBorder="1" applyAlignment="1">
      <alignment vertical="center"/>
    </xf>
    <xf numFmtId="0" fontId="5" fillId="0" borderId="12" xfId="3" applyFont="1" applyBorder="1" applyAlignment="1">
      <alignment horizontal="left" vertical="center"/>
    </xf>
    <xf numFmtId="0" fontId="5" fillId="0" borderId="13" xfId="3" applyFont="1" applyBorder="1" applyAlignment="1">
      <alignment horizontal="right" vertical="center"/>
    </xf>
    <xf numFmtId="14" fontId="5" fillId="0" borderId="6" xfId="3" applyNumberFormat="1" applyFont="1" applyBorder="1" applyAlignment="1">
      <alignment horizontal="center" vertical="center"/>
    </xf>
    <xf numFmtId="0" fontId="25" fillId="2" borderId="14" xfId="0" applyFont="1" applyFill="1" applyBorder="1" applyAlignment="1">
      <alignment vertical="center"/>
    </xf>
    <xf numFmtId="0" fontId="5" fillId="0" borderId="10" xfId="3" applyFont="1" applyBorder="1" applyAlignment="1">
      <alignment horizontal="center" vertical="center"/>
    </xf>
    <xf numFmtId="0" fontId="5" fillId="0" borderId="14" xfId="3" applyFont="1" applyBorder="1" applyAlignment="1">
      <alignment vertical="center"/>
    </xf>
    <xf numFmtId="0" fontId="4" fillId="7" borderId="1" xfId="3" applyFont="1" applyFill="1" applyBorder="1" applyAlignment="1">
      <alignment horizontal="center" vertical="center" wrapText="1"/>
    </xf>
    <xf numFmtId="0" fontId="28" fillId="0" borderId="1" xfId="3" applyFont="1" applyBorder="1" applyAlignment="1">
      <alignment vertical="center" wrapText="1"/>
    </xf>
    <xf numFmtId="0" fontId="29" fillId="4" borderId="5" xfId="1" applyNumberFormat="1" applyFont="1" applyFill="1" applyBorder="1" applyAlignment="1">
      <alignment horizontal="left" vertical="center" wrapText="1"/>
    </xf>
    <xf numFmtId="0" fontId="0" fillId="2" borderId="1" xfId="0" applyFill="1" applyBorder="1" applyProtection="1">
      <protection locked="0"/>
    </xf>
    <xf numFmtId="166" fontId="0" fillId="2" borderId="1" xfId="1" applyNumberFormat="1" applyFont="1" applyFill="1" applyBorder="1" applyProtection="1">
      <protection locked="0"/>
    </xf>
    <xf numFmtId="0" fontId="0" fillId="2" borderId="1" xfId="0" applyFill="1" applyBorder="1" applyAlignment="1" applyProtection="1">
      <alignment horizontal="right"/>
      <protection locked="0"/>
    </xf>
    <xf numFmtId="9" fontId="0" fillId="2" borderId="1" xfId="2" applyFont="1" applyFill="1" applyBorder="1" applyProtection="1">
      <protection locked="0"/>
    </xf>
    <xf numFmtId="167" fontId="0" fillId="2" borderId="1" xfId="2" applyNumberFormat="1" applyFont="1" applyFill="1" applyBorder="1" applyProtection="1">
      <protection locked="0"/>
    </xf>
    <xf numFmtId="43" fontId="0" fillId="2" borderId="1" xfId="1" applyFont="1" applyFill="1" applyBorder="1" applyProtection="1">
      <protection locked="0"/>
    </xf>
    <xf numFmtId="0" fontId="30" fillId="8" borderId="0" xfId="0" applyFont="1" applyFill="1"/>
    <xf numFmtId="0" fontId="30" fillId="5" borderId="0" xfId="0" applyFont="1" applyFill="1"/>
    <xf numFmtId="0" fontId="18" fillId="0" borderId="0" xfId="4"/>
    <xf numFmtId="166" fontId="7" fillId="0" borderId="5" xfId="1" applyNumberFormat="1" applyFont="1" applyFill="1" applyBorder="1" applyAlignment="1">
      <alignment horizontal="right" vertical="center" wrapText="1"/>
    </xf>
    <xf numFmtId="166" fontId="2" fillId="5" borderId="1" xfId="1" applyNumberFormat="1" applyFont="1" applyFill="1" applyBorder="1" applyAlignment="1">
      <alignment horizontal="right"/>
    </xf>
    <xf numFmtId="0" fontId="0" fillId="11" borderId="9"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9" xfId="0" applyFont="1" applyBorder="1" applyAlignment="1">
      <alignment horizontal="center" vertical="center"/>
    </xf>
    <xf numFmtId="0" fontId="4" fillId="0" borderId="1" xfId="0" applyFont="1" applyFill="1" applyBorder="1" applyAlignment="1">
      <alignment horizontal="left" vertical="center"/>
    </xf>
    <xf numFmtId="164" fontId="7" fillId="0" borderId="4" xfId="1" applyNumberFormat="1" applyFont="1" applyFill="1" applyBorder="1" applyAlignment="1">
      <alignment horizontal="center" vertical="center" wrapText="1"/>
    </xf>
    <xf numFmtId="0" fontId="0" fillId="0" borderId="0" xfId="0" applyFill="1" applyBorder="1" applyAlignment="1">
      <alignment horizontal="left"/>
    </xf>
    <xf numFmtId="2" fontId="0" fillId="10" borderId="1" xfId="0" applyNumberFormat="1" applyFill="1" applyBorder="1" applyAlignment="1">
      <alignment horizontal="right"/>
    </xf>
    <xf numFmtId="0" fontId="0" fillId="0" borderId="1" xfId="0" applyFont="1" applyFill="1" applyBorder="1"/>
    <xf numFmtId="166" fontId="0" fillId="0" borderId="1" xfId="1" applyNumberFormat="1" applyFont="1" applyBorder="1"/>
    <xf numFmtId="0" fontId="31" fillId="5" borderId="0" xfId="0" applyFont="1" applyFill="1"/>
    <xf numFmtId="0" fontId="32" fillId="5" borderId="0" xfId="0" applyFont="1" applyFill="1" applyAlignment="1">
      <alignment horizontal="center"/>
    </xf>
    <xf numFmtId="0" fontId="32" fillId="5" borderId="0" xfId="0" applyFont="1" applyFill="1" applyAlignment="1">
      <alignment horizontal="right"/>
    </xf>
    <xf numFmtId="169" fontId="0" fillId="5" borderId="1" xfId="0" applyNumberFormat="1" applyFill="1" applyBorder="1"/>
    <xf numFmtId="0" fontId="2" fillId="5" borderId="0" xfId="0" applyFont="1" applyFill="1" applyAlignment="1">
      <alignment horizontal="right" vertical="center"/>
    </xf>
    <xf numFmtId="0" fontId="34" fillId="5" borderId="0" xfId="0" applyFont="1" applyFill="1"/>
    <xf numFmtId="0" fontId="35" fillId="5" borderId="0" xfId="0" applyFont="1" applyFill="1" applyAlignment="1">
      <alignment horizontal="center"/>
    </xf>
    <xf numFmtId="0" fontId="37" fillId="7" borderId="1" xfId="0" applyFont="1" applyFill="1" applyBorder="1"/>
    <xf numFmtId="0" fontId="37" fillId="7" borderId="1" xfId="0" applyFont="1" applyFill="1" applyBorder="1" applyAlignment="1">
      <alignment horizontal="right"/>
    </xf>
    <xf numFmtId="0" fontId="38" fillId="0" borderId="0" xfId="0" applyFont="1"/>
    <xf numFmtId="0" fontId="37" fillId="0" borderId="0" xfId="0" applyFont="1"/>
    <xf numFmtId="0" fontId="38" fillId="0" borderId="1" xfId="0" applyFont="1" applyFill="1" applyBorder="1"/>
    <xf numFmtId="9" fontId="38" fillId="13" borderId="1" xfId="2" applyFont="1" applyFill="1" applyBorder="1"/>
    <xf numFmtId="43" fontId="38" fillId="13" borderId="1" xfId="1" applyFont="1" applyFill="1" applyBorder="1"/>
    <xf numFmtId="166" fontId="38" fillId="0" borderId="0" xfId="0" applyNumberFormat="1" applyFont="1"/>
    <xf numFmtId="0" fontId="38" fillId="13" borderId="1" xfId="0" applyFont="1" applyFill="1" applyBorder="1"/>
    <xf numFmtId="166" fontId="38" fillId="0" borderId="0" xfId="1" applyNumberFormat="1" applyFont="1"/>
    <xf numFmtId="0" fontId="39" fillId="5" borderId="0" xfId="0" applyFont="1" applyFill="1" applyAlignment="1">
      <alignment horizontal="left"/>
    </xf>
    <xf numFmtId="166" fontId="7" fillId="16" borderId="5" xfId="1" applyNumberFormat="1" applyFont="1" applyFill="1" applyBorder="1" applyAlignment="1">
      <alignment horizontal="right" vertical="center" wrapText="1"/>
    </xf>
    <xf numFmtId="0" fontId="2" fillId="16" borderId="1" xfId="3" applyNumberFormat="1" applyFont="1" applyFill="1" applyBorder="1" applyAlignment="1">
      <alignment horizontal="center" vertical="center" wrapText="1"/>
    </xf>
    <xf numFmtId="0" fontId="10" fillId="16" borderId="1" xfId="3" applyNumberFormat="1" applyFont="1" applyFill="1" applyBorder="1" applyAlignment="1">
      <alignment horizontal="center" vertical="center"/>
    </xf>
    <xf numFmtId="0" fontId="7" fillId="16" borderId="5" xfId="1" applyNumberFormat="1" applyFont="1" applyFill="1" applyBorder="1" applyAlignment="1">
      <alignment horizontal="left" vertical="center" wrapText="1"/>
    </xf>
    <xf numFmtId="0" fontId="0" fillId="2" borderId="1" xfId="0" applyNumberFormat="1" applyFill="1" applyBorder="1" applyAlignment="1" applyProtection="1">
      <alignment horizontal="center"/>
      <protection locked="0"/>
    </xf>
    <xf numFmtId="0" fontId="0" fillId="0" borderId="0" xfId="0" applyFill="1"/>
    <xf numFmtId="0" fontId="2" fillId="0" borderId="0" xfId="0" applyFont="1" applyFill="1"/>
    <xf numFmtId="0" fontId="10" fillId="0" borderId="1" xfId="0" applyFont="1" applyFill="1" applyBorder="1" applyAlignment="1">
      <alignment horizontal="center"/>
    </xf>
    <xf numFmtId="0" fontId="10" fillId="7" borderId="9" xfId="0" applyFont="1" applyFill="1" applyBorder="1" applyAlignment="1">
      <alignment horizontal="center" vertical="center" wrapText="1"/>
    </xf>
    <xf numFmtId="0" fontId="0" fillId="14" borderId="0" xfId="0" applyFill="1"/>
    <xf numFmtId="0" fontId="5" fillId="14" borderId="0" xfId="0" applyFont="1" applyFill="1"/>
    <xf numFmtId="0" fontId="10" fillId="0" borderId="9" xfId="0" applyFont="1" applyFill="1" applyBorder="1" applyAlignment="1">
      <alignment horizontal="center" vertical="center" wrapText="1"/>
    </xf>
    <xf numFmtId="165" fontId="22" fillId="0" borderId="9" xfId="1" applyNumberFormat="1" applyFont="1" applyFill="1" applyBorder="1" applyAlignment="1"/>
    <xf numFmtId="0" fontId="22" fillId="0" borderId="9" xfId="0" applyFont="1" applyFill="1" applyBorder="1" applyAlignment="1"/>
    <xf numFmtId="0" fontId="25" fillId="0" borderId="9" xfId="0" applyFont="1" applyFill="1" applyBorder="1" applyAlignment="1">
      <alignment horizontal="left" vertical="center" wrapText="1"/>
    </xf>
    <xf numFmtId="0" fontId="0" fillId="17" borderId="1" xfId="0" applyFill="1" applyBorder="1" applyProtection="1">
      <protection locked="0"/>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6" fillId="2" borderId="2" xfId="0" applyFont="1" applyFill="1" applyBorder="1" applyAlignment="1" applyProtection="1">
      <alignment horizontal="left"/>
      <protection locked="0"/>
    </xf>
    <xf numFmtId="0" fontId="6" fillId="2" borderId="3" xfId="0" applyFont="1" applyFill="1" applyBorder="1" applyAlignment="1" applyProtection="1">
      <alignment horizontal="left"/>
      <protection locked="0"/>
    </xf>
    <xf numFmtId="0" fontId="40" fillId="5" borderId="0" xfId="0" applyFont="1" applyFill="1" applyAlignment="1">
      <alignment horizontal="center" vertical="center"/>
    </xf>
    <xf numFmtId="0" fontId="0" fillId="2" borderId="2" xfId="0" applyFill="1" applyBorder="1" applyAlignment="1" applyProtection="1">
      <alignment horizontal="left"/>
      <protection locked="0"/>
    </xf>
    <xf numFmtId="0" fontId="0" fillId="2" borderId="7" xfId="0" applyFill="1" applyBorder="1" applyAlignment="1" applyProtection="1">
      <alignment horizontal="left"/>
      <protection locked="0"/>
    </xf>
    <xf numFmtId="0" fontId="0" fillId="2" borderId="3" xfId="0" applyFill="1" applyBorder="1" applyAlignment="1" applyProtection="1">
      <alignment horizontal="left"/>
      <protection locked="0"/>
    </xf>
    <xf numFmtId="0" fontId="4" fillId="7" borderId="2" xfId="3" applyFont="1" applyFill="1" applyBorder="1" applyAlignment="1">
      <alignment horizontal="center" vertical="center" wrapText="1"/>
    </xf>
    <xf numFmtId="0" fontId="4" fillId="7" borderId="3" xfId="3" applyFont="1" applyFill="1" applyBorder="1" applyAlignment="1">
      <alignment horizontal="center" vertical="center" wrapText="1"/>
    </xf>
  </cellXfs>
  <cellStyles count="5">
    <cellStyle name="Komma" xfId="1" builtinId="3"/>
    <cellStyle name="Link" xfId="4" builtinId="8"/>
    <cellStyle name="Normal 2" xfId="3" xr:uid="{00000000-0005-0000-0000-000001000000}"/>
    <cellStyle name="Prozent" xfId="2" builtinId="5"/>
    <cellStyle name="Standard" xfId="0" builtinId="0"/>
  </cellStyles>
  <dxfs count="3">
    <dxf>
      <fill>
        <patternFill>
          <bgColor rgb="FFFFC000"/>
        </patternFill>
      </fill>
    </dxf>
    <dxf>
      <fill>
        <patternFill>
          <bgColor rgb="FF66FF66"/>
        </patternFill>
      </fill>
    </dxf>
    <dxf>
      <fill>
        <patternFill>
          <bgColor rgb="FFFF7A5B"/>
        </patternFill>
      </fill>
    </dxf>
  </dxfs>
  <tableStyles count="0" defaultTableStyle="TableStyleMedium2" defaultPivotStyle="PivotStyleLight16"/>
  <colors>
    <mruColors>
      <color rgb="FFECECEC"/>
      <color rgb="FFFFFF99"/>
      <color rgb="FFCCFFFF"/>
      <color rgb="FFFF7A5B"/>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Datatables!$A$44</c:f>
              <c:strCache>
                <c:ptCount val="1"/>
                <c:pt idx="0">
                  <c:v>Electricity Calculation</c:v>
                </c:pt>
              </c:strCache>
            </c:strRef>
          </c:tx>
          <c:spPr>
            <a:solidFill>
              <a:schemeClr val="accent4">
                <a:lumMod val="60000"/>
                <a:lumOff val="40000"/>
              </a:schemeClr>
            </a:solidFill>
            <a:ln>
              <a:solidFill>
                <a:schemeClr val="bg1">
                  <a:lumMod val="75000"/>
                </a:schemeClr>
              </a:solidFill>
            </a:ln>
            <a:effectLst/>
          </c:spPr>
          <c:invertIfNegative val="0"/>
          <c:cat>
            <c:strRef>
              <c:f>Datatables!$C$42:$N$42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Datatables!$C$44:$N$44</c:f>
              <c:numCache>
                <c:formatCode>_ * #,##0_ ;_ * \-#,##0_ ;_ * "-"??_ ;_ @_ </c:formatCode>
                <c:ptCount val="12"/>
                <c:pt idx="0">
                  <c:v>#N/A</c:v>
                </c:pt>
                <c:pt idx="1">
                  <c:v>#N/A</c:v>
                </c:pt>
                <c:pt idx="2">
                  <c:v>#N/A</c:v>
                </c:pt>
                <c:pt idx="3">
                  <c:v>#N/A</c:v>
                </c:pt>
                <c:pt idx="4">
                  <c:v>#N/A</c:v>
                </c:pt>
                <c:pt idx="5">
                  <c:v>#N/A</c:v>
                </c:pt>
                <c:pt idx="6">
                  <c:v>#N/A</c:v>
                </c:pt>
                <c:pt idx="7">
                  <c:v>#N/A</c:v>
                </c:pt>
                <c:pt idx="8">
                  <c:v>#N/A</c:v>
                </c:pt>
                <c:pt idx="9">
                  <c:v>#N/A</c:v>
                </c:pt>
                <c:pt idx="10">
                  <c:v>#N/A</c:v>
                </c:pt>
                <c:pt idx="11">
                  <c:v>#N/A</c:v>
                </c:pt>
              </c:numCache>
            </c:numRef>
          </c:val>
          <c:extLst>
            <c:ext xmlns:c16="http://schemas.microsoft.com/office/drawing/2014/chart" uri="{C3380CC4-5D6E-409C-BE32-E72D297353CC}">
              <c16:uniqueId val="{00000000-1436-4BDA-8EE2-A5B96B82290B}"/>
            </c:ext>
          </c:extLst>
        </c:ser>
        <c:dLbls>
          <c:showLegendKey val="0"/>
          <c:showVal val="0"/>
          <c:showCatName val="0"/>
          <c:showSerName val="0"/>
          <c:showPercent val="0"/>
          <c:showBubbleSize val="0"/>
        </c:dLbls>
        <c:gapWidth val="0"/>
        <c:axId val="1196768095"/>
        <c:axId val="1203807247"/>
      </c:barChart>
      <c:catAx>
        <c:axId val="11967680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03807247"/>
        <c:crosses val="autoZero"/>
        <c:auto val="1"/>
        <c:lblAlgn val="ctr"/>
        <c:lblOffset val="100"/>
        <c:noMultiLvlLbl val="0"/>
      </c:catAx>
      <c:valAx>
        <c:axId val="12038072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de-CH"/>
                  <a:t>MWh</a:t>
                </a:r>
              </a:p>
            </c:rich>
          </c:tx>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de-DE"/>
            </a:p>
          </c:txPr>
        </c:title>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1967680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144780</xdr:colOff>
      <xdr:row>39</xdr:row>
      <xdr:rowOff>182722</xdr:rowOff>
    </xdr:from>
    <xdr:to>
      <xdr:col>9</xdr:col>
      <xdr:colOff>605790</xdr:colOff>
      <xdr:row>40</xdr:row>
      <xdr:rowOff>417037</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6678772"/>
          <a:ext cx="461010" cy="481965"/>
        </a:xfrm>
        <a:prstGeom prst="rect">
          <a:avLst/>
        </a:prstGeom>
      </xdr:spPr>
    </xdr:pic>
    <xdr:clientData/>
  </xdr:twoCellAnchor>
  <xdr:twoCellAnchor editAs="oneCell">
    <xdr:from>
      <xdr:col>3</xdr:col>
      <xdr:colOff>152401</xdr:colOff>
      <xdr:row>40</xdr:row>
      <xdr:rowOff>1</xdr:rowOff>
    </xdr:from>
    <xdr:to>
      <xdr:col>3</xdr:col>
      <xdr:colOff>588646</xdr:colOff>
      <xdr:row>41</xdr:row>
      <xdr:rowOff>15241</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9841" y="6027421"/>
          <a:ext cx="449580" cy="449580"/>
        </a:xfrm>
        <a:prstGeom prst="rect">
          <a:avLst/>
        </a:prstGeom>
      </xdr:spPr>
    </xdr:pic>
    <xdr:clientData/>
  </xdr:twoCellAnchor>
  <xdr:twoCellAnchor editAs="oneCell">
    <xdr:from>
      <xdr:col>0</xdr:col>
      <xdr:colOff>281940</xdr:colOff>
      <xdr:row>0</xdr:row>
      <xdr:rowOff>38100</xdr:rowOff>
    </xdr:from>
    <xdr:to>
      <xdr:col>1</xdr:col>
      <xdr:colOff>228600</xdr:colOff>
      <xdr:row>0</xdr:row>
      <xdr:rowOff>774786</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281940" y="38100"/>
          <a:ext cx="718185" cy="736686"/>
        </a:xfrm>
        <a:prstGeom prst="rect">
          <a:avLst/>
        </a:prstGeom>
      </xdr:spPr>
    </xdr:pic>
    <xdr:clientData/>
  </xdr:twoCellAnchor>
  <xdr:twoCellAnchor>
    <xdr:from>
      <xdr:col>5</xdr:col>
      <xdr:colOff>47625</xdr:colOff>
      <xdr:row>40</xdr:row>
      <xdr:rowOff>152400</xdr:rowOff>
    </xdr:from>
    <xdr:to>
      <xdr:col>5</xdr:col>
      <xdr:colOff>537210</xdr:colOff>
      <xdr:row>40</xdr:row>
      <xdr:rowOff>289560</xdr:rowOff>
    </xdr:to>
    <xdr:sp macro="" textlink="">
      <xdr:nvSpPr>
        <xdr:cNvPr id="5" name="Pfeil nach links und rechts 4">
          <a:extLst>
            <a:ext uri="{FF2B5EF4-FFF2-40B4-BE49-F238E27FC236}">
              <a16:creationId xmlns:a16="http://schemas.microsoft.com/office/drawing/2014/main" id="{00000000-0008-0000-0000-000005000000}"/>
            </a:ext>
          </a:extLst>
        </xdr:cNvPr>
        <xdr:cNvSpPr/>
      </xdr:nvSpPr>
      <xdr:spPr>
        <a:xfrm>
          <a:off x="3905250" y="6324600"/>
          <a:ext cx="489585" cy="137160"/>
        </a:xfrm>
        <a:prstGeom prst="leftRightArrow">
          <a:avLst/>
        </a:prstGeom>
        <a:solidFill>
          <a:schemeClr val="tx1">
            <a:lumMod val="50000"/>
            <a:lumOff val="5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600075</xdr:colOff>
      <xdr:row>2</xdr:row>
      <xdr:rowOff>161924</xdr:rowOff>
    </xdr:from>
    <xdr:to>
      <xdr:col>10</xdr:col>
      <xdr:colOff>695325</xdr:colOff>
      <xdr:row>14</xdr:row>
      <xdr:rowOff>85724</xdr:rowOff>
    </xdr:to>
    <xdr:sp macro="" textlink="">
      <xdr:nvSpPr>
        <xdr:cNvPr id="6" name="Textfeld 5">
          <a:extLst>
            <a:ext uri="{FF2B5EF4-FFF2-40B4-BE49-F238E27FC236}">
              <a16:creationId xmlns:a16="http://schemas.microsoft.com/office/drawing/2014/main" id="{28CCA7C5-7719-4730-AB55-9A229F9D37AF}"/>
            </a:ext>
          </a:extLst>
        </xdr:cNvPr>
        <xdr:cNvSpPr txBox="1"/>
      </xdr:nvSpPr>
      <xdr:spPr>
        <a:xfrm>
          <a:off x="5229225" y="1028699"/>
          <a:ext cx="3228975" cy="14001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900" b="1" u="sng">
              <a:latin typeface="Arial" panose="020B0604020202020204" pitchFamily="34" charset="0"/>
              <a:cs typeface="Arial" panose="020B0604020202020204" pitchFamily="34" charset="0"/>
            </a:rPr>
            <a:t>About:</a:t>
          </a:r>
        </a:p>
        <a:p>
          <a:r>
            <a:rPr lang="de-CH" sz="900">
              <a:latin typeface="Arial" panose="020B0604020202020204" pitchFamily="34" charset="0"/>
              <a:cs typeface="Arial" panose="020B0604020202020204" pitchFamily="34" charset="0"/>
            </a:rPr>
            <a:t>This tool may give you a first indication on the feasibility of</a:t>
          </a:r>
          <a:r>
            <a:rPr lang="de-CH" sz="900" baseline="0">
              <a:latin typeface="Arial" panose="020B0604020202020204" pitchFamily="34" charset="0"/>
              <a:cs typeface="Arial" panose="020B0604020202020204" pitchFamily="34" charset="0"/>
            </a:rPr>
            <a:t> a photovoltaic plant at your airport. It does not consider electricity storage. Minimum information is required; as such, the results are only an estimate and cannot substitue a specific site analysis and modelling prior to relevant business decisions. </a:t>
          </a:r>
        </a:p>
        <a:p>
          <a:r>
            <a:rPr lang="de-CH" sz="900" baseline="0">
              <a:latin typeface="Arial" panose="020B0604020202020204" pitchFamily="34" charset="0"/>
              <a:cs typeface="Arial" panose="020B0604020202020204" pitchFamily="34" charset="0"/>
            </a:rPr>
            <a:t>Basis for the study are the available surface, some location specific information and electricity costs.</a:t>
          </a:r>
        </a:p>
      </xdr:txBody>
    </xdr:sp>
    <xdr:clientData/>
  </xdr:twoCellAnchor>
  <xdr:twoCellAnchor>
    <xdr:from>
      <xdr:col>6</xdr:col>
      <xdr:colOff>53340</xdr:colOff>
      <xdr:row>69</xdr:row>
      <xdr:rowOff>55245</xdr:rowOff>
    </xdr:from>
    <xdr:to>
      <xdr:col>10</xdr:col>
      <xdr:colOff>561975</xdr:colOff>
      <xdr:row>75</xdr:row>
      <xdr:rowOff>1072516</xdr:rowOff>
    </xdr:to>
    <xdr:graphicFrame macro="">
      <xdr:nvGraphicFramePr>
        <xdr:cNvPr id="7" name="Diagramm 6">
          <a:extLst>
            <a:ext uri="{FF2B5EF4-FFF2-40B4-BE49-F238E27FC236}">
              <a16:creationId xmlns:a16="http://schemas.microsoft.com/office/drawing/2014/main" id="{A7475116-3F38-4390-98B6-EECD4BBE7C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260477</xdr:colOff>
      <xdr:row>0</xdr:row>
      <xdr:rowOff>733426</xdr:rowOff>
    </xdr:from>
    <xdr:to>
      <xdr:col>11</xdr:col>
      <xdr:colOff>57531</xdr:colOff>
      <xdr:row>1</xdr:row>
      <xdr:rowOff>142876</xdr:rowOff>
    </xdr:to>
    <xdr:pic>
      <xdr:nvPicPr>
        <xdr:cNvPr id="9" name="Grafik 8">
          <a:extLst>
            <a:ext uri="{FF2B5EF4-FFF2-40B4-BE49-F238E27FC236}">
              <a16:creationId xmlns:a16="http://schemas.microsoft.com/office/drawing/2014/main" id="{578CF96C-89B1-4EC2-A61E-0274B68F74E2}"/>
            </a:ext>
          </a:extLst>
        </xdr:cNvPr>
        <xdr:cNvPicPr>
          <a:picLocks noChangeAspect="1"/>
        </xdr:cNvPicPr>
      </xdr:nvPicPr>
      <xdr:blipFill rotWithShape="1">
        <a:blip xmlns:r="http://schemas.openxmlformats.org/officeDocument/2006/relationships" r:embed="rId5">
          <a:duotone>
            <a:prstClr val="black"/>
            <a:schemeClr val="accent3">
              <a:tint val="45000"/>
              <a:satMod val="400000"/>
            </a:schemeClr>
          </a:duotone>
          <a:extLst>
            <a:ext uri="{28A0092B-C50C-407E-A947-70E740481C1C}">
              <a14:useLocalDpi xmlns:a14="http://schemas.microsoft.com/office/drawing/2010/main" val="0"/>
            </a:ext>
          </a:extLst>
        </a:blip>
        <a:srcRect t="28571" b="26530"/>
        <a:stretch/>
      </xdr:blipFill>
      <xdr:spPr>
        <a:xfrm>
          <a:off x="7204202" y="733426"/>
          <a:ext cx="1387729" cy="209550"/>
        </a:xfrm>
        <a:prstGeom prst="rect">
          <a:avLst/>
        </a:prstGeom>
      </xdr:spPr>
    </xdr:pic>
    <xdr:clientData/>
  </xdr:twoCellAnchor>
  <xdr:oneCellAnchor>
    <xdr:from>
      <xdr:col>2</xdr:col>
      <xdr:colOff>36220</xdr:colOff>
      <xdr:row>0</xdr:row>
      <xdr:rowOff>150311</xdr:rowOff>
    </xdr:from>
    <xdr:ext cx="5871159" cy="530658"/>
    <xdr:sp macro="" textlink="">
      <xdr:nvSpPr>
        <xdr:cNvPr id="10" name="Rechteck 9">
          <a:extLst>
            <a:ext uri="{FF2B5EF4-FFF2-40B4-BE49-F238E27FC236}">
              <a16:creationId xmlns:a16="http://schemas.microsoft.com/office/drawing/2014/main" id="{7FC86748-4487-46A4-86F3-AE055FE35C6F}"/>
            </a:ext>
          </a:extLst>
        </xdr:cNvPr>
        <xdr:cNvSpPr/>
      </xdr:nvSpPr>
      <xdr:spPr>
        <a:xfrm>
          <a:off x="1579270" y="150311"/>
          <a:ext cx="5871159" cy="530658"/>
        </a:xfrm>
        <a:prstGeom prst="rect">
          <a:avLst/>
        </a:prstGeom>
        <a:noFill/>
      </xdr:spPr>
      <xdr:txBody>
        <a:bodyPr wrap="none" lIns="91440" tIns="45720" rIns="91440" bIns="45720">
          <a:spAutoFit/>
        </a:bodyPr>
        <a:lstStyle/>
        <a:p>
          <a:pPr algn="ctr"/>
          <a:r>
            <a:rPr lang="de-DE"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latin typeface="Arial" panose="020B0604020202020204" pitchFamily="34" charset="0"/>
              <a:cs typeface="Arial" panose="020B0604020202020204" pitchFamily="34" charset="0"/>
            </a:rPr>
            <a:t>Airport Solar PV Analyzer - ASPA</a:t>
          </a:r>
          <a:endParaRPr lang="de-CH"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Fleuti, Emanuel" id="{B64E10CD-80ED-4198-B098-0894F8F479CD}" userId="S::Emanuel.Fleuti@zurich-airport.com::7cd7fb29-7f6d-4f64-828b-61d76813b791"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4" dT="2020-11-23T08:33:33.94" personId="{B64E10CD-80ED-4198-B098-0894F8F479CD}" id="{D3C69254-92FE-4C71-8F58-EBC68D08399A}">
    <text>Indicate year for assessment: CAPEX cost decrease in PV technology is considered.</text>
  </threadedComment>
  <threadedComment ref="K21" dT="2020-11-23T08:33:33.94" personId="{B64E10CD-80ED-4198-B098-0894F8F479CD}" id="{12234EDD-3983-4E4A-B666-94839B0AB8DA}">
    <text>Indicate, how well the surface situation is for sun orientation, shadows, etc:
1 Good: unobstructed, direct sun orientation, no shadows.
2 Moderate: limitations due to orientation, shadosw from (other) buildings, etc
3 Difficult: multiple limitations, likely less suited.</text>
  </threadedComment>
  <threadedComment ref="K25" dT="2020-11-16T10:39:31.65" personId="{B64E10CD-80ED-4198-B098-0894F8F479CD}" id="{2A15EBF1-F3BC-43E5-A039-D51F4A0BA49B}">
    <text>If you want to know the surface requirement for a specific plant capacity, iterate the available surface cell until it best matches the plant capacity.</text>
  </threadedComment>
  <threadedComment ref="K29" dT="2020-11-03T08:47:41.53" personId="{B64E10CD-80ED-4198-B098-0894F8F479CD}" id="{640AAF46-CBCB-408B-833D-FF6E10496632}">
    <text>Select the next best suited city from the drop down list to obtain the average sun hours. The information therein is also used to generate the monthly production graph.</text>
  </threadedComment>
  <threadedComment ref="K31" dT="2020-11-03T08:47:41.53" personId="{B64E10CD-80ED-4198-B098-0894F8F479CD}" id="{BD5C481C-EF56-4C8E-B1A3-D9DE4C6D416F}">
    <text>Data Source: https://en.wikipedia.org/List_of_cities_by_sunshine_duration</text>
  </threadedComment>
  <threadedComment ref="K35" dT="2020-11-16T10:52:12.13" personId="{B64E10CD-80ED-4198-B098-0894F8F479CD}" id="{19450E01-EE95-46B2-B398-730CFDE47133}">
    <text>If you already have a production information, iterate surface, capacity and correction factor cells until the result best matches your production information.</text>
  </threadedComment>
  <threadedComment ref="K39" dT="2020-11-16T10:12:25.34" personId="{B64E10CD-80ED-4198-B098-0894F8F479CD}" id="{A9C8B0CA-31B4-40C4-982B-0ED205782167}">
    <text>Enter the 3-letter code of your local currency (e.g. USD, HKD, GBP) and conversion against EUR (see www).</text>
  </threadedComment>
  <threadedComment ref="K43" dT="2020-11-03T08:36:16.63" personId="{B64E10CD-80ED-4198-B098-0894F8F479CD}" id="{319C8FF1-2294-415C-A184-5A19AB7F6EE1}">
    <text>Electricity costs: consider costs for electricity, grid usage, taxes and other dues together. 
You can select different prices per period (each 1/4 over lifetime), reflecting variable prices in the future.</text>
  </threadedComment>
  <threadedComment ref="E46" dT="2020-11-23T08:30:10.77" personId="{B64E10CD-80ED-4198-B098-0894F8F479CD}" id="{D661614C-914D-4227-8B0F-94F4B39E6895}">
    <text>PV panels weigh 15-20 kg each which the building structure (roof) has to sustain. If unsure, 10% may be an average to put in.</text>
  </threadedComment>
  <threadedComment ref="E51" dT="2020-11-23T08:25:48.17" personId="{B64E10CD-80ED-4198-B098-0894F8F479CD}" id="{F939720F-816A-4E9B-B5DC-314A54C91C79}">
    <text>Indicate the costs for the financial investment. Sometimes indicated through the WACC, IRR or ROI.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ise.fraunhofer.de/content/dam/ise/de/documents/publications/studies/AgoraEnergiewende_Current_and_Future_Cost_of_PV_Feb2015_web.pdf" TargetMode="External"/><Relationship Id="rId7" Type="http://schemas.openxmlformats.org/officeDocument/2006/relationships/comments" Target="../comments2.xml"/><Relationship Id="rId2" Type="http://schemas.openxmlformats.org/officeDocument/2006/relationships/hyperlink" Target="https://www.environment.gov.au/climate-change/climate-science-data/greenhouse-gas-measurement/publications/national-greenhouse-accounts-factors-july-2018" TargetMode="External"/><Relationship Id="rId1" Type="http://schemas.openxmlformats.org/officeDocument/2006/relationships/hyperlink" Target="http://www.seai.ie/"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c.europa.eu/jrc/en/publication/eur-scientific-and-technical-research-reports/pv-status-report-201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n.wikipedia.org/wiki/List_of_cities_by_sunshine_dura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2"/>
  <sheetViews>
    <sheetView tabSelected="1" zoomScaleNormal="100" workbookViewId="0">
      <pane ySplit="2" topLeftCell="A4" activePane="bottomLeft" state="frozen"/>
      <selection pane="bottomLeft" activeCell="D4" sqref="D4:F4"/>
    </sheetView>
  </sheetViews>
  <sheetFormatPr baseColWidth="10" defaultColWidth="11.5703125" defaultRowHeight="12.75" x14ac:dyDescent="0.2"/>
  <cols>
    <col min="1" max="9" width="11.5703125" style="9"/>
    <col min="10" max="10" width="12.28515625" style="9" bestFit="1" customWidth="1"/>
    <col min="11" max="16384" width="11.5703125" style="9"/>
  </cols>
  <sheetData>
    <row r="1" spans="1:11" ht="63" customHeight="1" x14ac:dyDescent="0.2">
      <c r="B1" s="161"/>
      <c r="C1" s="161"/>
      <c r="D1" s="161"/>
      <c r="E1" s="161"/>
      <c r="F1" s="161"/>
      <c r="G1" s="161"/>
      <c r="H1" s="161"/>
      <c r="I1" s="161"/>
      <c r="J1" s="161"/>
      <c r="K1" s="43"/>
    </row>
    <row r="2" spans="1:11" x14ac:dyDescent="0.2">
      <c r="K2" s="55"/>
    </row>
    <row r="4" spans="1:11" x14ac:dyDescent="0.2">
      <c r="A4" s="9" t="s">
        <v>45</v>
      </c>
      <c r="D4" s="162"/>
      <c r="E4" s="163"/>
      <c r="F4" s="164"/>
    </row>
    <row r="5" spans="1:11" ht="5.45" customHeight="1" x14ac:dyDescent="0.2"/>
    <row r="6" spans="1:11" x14ac:dyDescent="0.2">
      <c r="A6" s="9" t="s">
        <v>1018</v>
      </c>
      <c r="D6" s="162" t="s">
        <v>1040</v>
      </c>
      <c r="E6" s="163"/>
      <c r="F6" s="164"/>
    </row>
    <row r="7" spans="1:11" ht="6" customHeight="1" x14ac:dyDescent="0.2"/>
    <row r="8" spans="1:11" x14ac:dyDescent="0.2">
      <c r="A8" s="9" t="s">
        <v>171</v>
      </c>
      <c r="D8" s="103"/>
    </row>
    <row r="9" spans="1:11" ht="6" customHeight="1" x14ac:dyDescent="0.2"/>
    <row r="10" spans="1:11" x14ac:dyDescent="0.2">
      <c r="A10" s="9" t="s">
        <v>47</v>
      </c>
      <c r="D10" s="162"/>
      <c r="E10" s="163"/>
      <c r="F10" s="164"/>
    </row>
    <row r="11" spans="1:11" ht="4.9000000000000004" customHeight="1" x14ac:dyDescent="0.2"/>
    <row r="12" spans="1:11" x14ac:dyDescent="0.2">
      <c r="A12" s="9" t="s">
        <v>46</v>
      </c>
      <c r="D12" s="162"/>
      <c r="E12" s="163"/>
      <c r="F12" s="164"/>
    </row>
    <row r="13" spans="1:11" ht="5.45" customHeight="1" x14ac:dyDescent="0.2"/>
    <row r="14" spans="1:11" ht="15.75" x14ac:dyDescent="0.25">
      <c r="A14" s="9" t="s">
        <v>1041</v>
      </c>
      <c r="D14" s="145">
        <v>2022</v>
      </c>
      <c r="E14" s="129" t="s">
        <v>1022</v>
      </c>
    </row>
    <row r="17" spans="1:13" s="110" customFormat="1" ht="24.6" customHeight="1" x14ac:dyDescent="0.2">
      <c r="A17" s="41" t="s">
        <v>141</v>
      </c>
      <c r="B17" s="109"/>
      <c r="C17" s="109"/>
      <c r="D17" s="109"/>
      <c r="E17" s="109"/>
      <c r="F17" s="109"/>
      <c r="G17" s="109"/>
      <c r="H17" s="109"/>
      <c r="I17" s="109"/>
      <c r="J17" s="109"/>
      <c r="K17" s="109"/>
    </row>
    <row r="18" spans="1:13" ht="9" customHeight="1" x14ac:dyDescent="0.2"/>
    <row r="19" spans="1:13" ht="13.9" customHeight="1" x14ac:dyDescent="0.2">
      <c r="A19" s="9" t="s">
        <v>172</v>
      </c>
      <c r="D19" s="104"/>
      <c r="E19" s="9" t="s">
        <v>158</v>
      </c>
      <c r="F19" s="123"/>
      <c r="H19" s="125" t="s">
        <v>1016</v>
      </c>
      <c r="I19" s="156"/>
      <c r="J19" s="124" t="s">
        <v>1015</v>
      </c>
      <c r="K19" s="32">
        <f>I19*4046.86</f>
        <v>0</v>
      </c>
    </row>
    <row r="20" spans="1:13" ht="9" customHeight="1" x14ac:dyDescent="0.2"/>
    <row r="21" spans="1:13" ht="13.5" customHeight="1" x14ac:dyDescent="0.25">
      <c r="A21" s="9" t="s">
        <v>1017</v>
      </c>
      <c r="D21" s="105" t="s">
        <v>77</v>
      </c>
      <c r="K21" s="129" t="s">
        <v>1022</v>
      </c>
    </row>
    <row r="22" spans="1:13" ht="5.45" customHeight="1" x14ac:dyDescent="0.2"/>
    <row r="23" spans="1:13" ht="14.25" x14ac:dyDescent="0.2">
      <c r="A23" s="9" t="s">
        <v>1000</v>
      </c>
      <c r="D23" s="103"/>
      <c r="E23" s="9" t="s">
        <v>181</v>
      </c>
      <c r="H23" s="15">
        <f>Datatables!B17</f>
        <v>0.17</v>
      </c>
      <c r="I23" s="9" t="s">
        <v>174</v>
      </c>
    </row>
    <row r="24" spans="1:13" ht="6.6" customHeight="1" x14ac:dyDescent="0.2">
      <c r="D24" s="34"/>
    </row>
    <row r="25" spans="1:13" ht="15.75" x14ac:dyDescent="0.25">
      <c r="A25" s="9" t="s">
        <v>53</v>
      </c>
      <c r="D25" s="39">
        <f>D19*Datatables!B18*(IF(D21="1 - Good",Datatables!B6,IF('Solar Plant Analyzer'!D21="2 - Moderate",Datatables!B7,Datatables!B8)))</f>
        <v>0</v>
      </c>
      <c r="E25" s="9" t="s">
        <v>54</v>
      </c>
      <c r="K25" s="129" t="s">
        <v>1022</v>
      </c>
    </row>
    <row r="26" spans="1:13" ht="21" customHeight="1" x14ac:dyDescent="0.2"/>
    <row r="27" spans="1:13" ht="22.15" customHeight="1" x14ac:dyDescent="0.2">
      <c r="A27" s="41" t="s">
        <v>1001</v>
      </c>
      <c r="B27" s="40"/>
      <c r="C27" s="40"/>
      <c r="D27" s="40"/>
      <c r="E27" s="40"/>
      <c r="F27" s="40"/>
      <c r="G27" s="40"/>
      <c r="H27" s="40"/>
      <c r="I27" s="40"/>
      <c r="J27" s="40"/>
      <c r="K27" s="40"/>
      <c r="M27" s="87"/>
    </row>
    <row r="28" spans="1:13" ht="8.4499999999999993" customHeight="1" x14ac:dyDescent="0.2"/>
    <row r="29" spans="1:13" ht="15.75" x14ac:dyDescent="0.25">
      <c r="A29" s="9" t="s">
        <v>55</v>
      </c>
      <c r="D29" s="159" t="s">
        <v>1040</v>
      </c>
      <c r="E29" s="160"/>
      <c r="K29" s="129" t="s">
        <v>1022</v>
      </c>
    </row>
    <row r="30" spans="1:13" ht="4.9000000000000004" customHeight="1" x14ac:dyDescent="0.25">
      <c r="K30" s="129"/>
    </row>
    <row r="31" spans="1:13" ht="15.75" x14ac:dyDescent="0.25">
      <c r="A31" s="9" t="s">
        <v>1007</v>
      </c>
      <c r="D31" s="32" t="e">
        <f>VLOOKUP(D29,Cities!A5:O364,15,FALSE)</f>
        <v>#N/A</v>
      </c>
      <c r="E31" s="9" t="s">
        <v>56</v>
      </c>
      <c r="K31" s="129" t="s">
        <v>1022</v>
      </c>
      <c r="L31" s="86"/>
    </row>
    <row r="32" spans="1:13" ht="4.9000000000000004" customHeight="1" x14ac:dyDescent="0.2"/>
    <row r="33" spans="1:15" ht="14.25" x14ac:dyDescent="0.3">
      <c r="A33" s="9" t="s">
        <v>175</v>
      </c>
      <c r="D33" s="106">
        <v>-0.05</v>
      </c>
      <c r="E33" s="9" t="s">
        <v>176</v>
      </c>
      <c r="G33" s="45"/>
      <c r="O33" s="128"/>
    </row>
    <row r="34" spans="1:15" ht="6.6" customHeight="1" x14ac:dyDescent="0.2"/>
    <row r="35" spans="1:15" ht="15.75" x14ac:dyDescent="0.25">
      <c r="A35" s="9" t="s">
        <v>61</v>
      </c>
      <c r="D35" s="39" t="e">
        <f>D25*D31/2*(1+D33)/1000</f>
        <v>#N/A</v>
      </c>
      <c r="E35" s="9" t="s">
        <v>173</v>
      </c>
      <c r="F35" s="56" t="e">
        <f>D35/365</f>
        <v>#N/A</v>
      </c>
      <c r="G35" s="44" t="s">
        <v>1030</v>
      </c>
      <c r="K35" s="129" t="s">
        <v>1022</v>
      </c>
    </row>
    <row r="36" spans="1:15" ht="22.15" customHeight="1" x14ac:dyDescent="0.2"/>
    <row r="37" spans="1:15" s="29" customFormat="1" ht="22.15" customHeight="1" x14ac:dyDescent="0.2">
      <c r="A37" s="41" t="s">
        <v>63</v>
      </c>
      <c r="B37" s="42"/>
      <c r="C37" s="42"/>
      <c r="D37" s="42"/>
      <c r="E37" s="42"/>
      <c r="F37" s="42"/>
      <c r="G37" s="42"/>
      <c r="H37" s="42"/>
      <c r="I37" s="42"/>
      <c r="J37" s="42"/>
      <c r="K37" s="42"/>
    </row>
    <row r="38" spans="1:15" ht="6.6" customHeight="1" x14ac:dyDescent="0.2"/>
    <row r="39" spans="1:15" ht="15.75" x14ac:dyDescent="0.25">
      <c r="A39" s="9" t="s">
        <v>1021</v>
      </c>
      <c r="D39" s="103"/>
      <c r="E39" s="108"/>
      <c r="F39" s="9" t="str">
        <f>CONCATENATE(D39," per EUR")</f>
        <v xml:space="preserve"> per EUR</v>
      </c>
      <c r="K39" s="129" t="s">
        <v>1022</v>
      </c>
    </row>
    <row r="40" spans="1:15" ht="19.149999999999999" customHeight="1" x14ac:dyDescent="0.2"/>
    <row r="41" spans="1:15" s="29" customFormat="1" ht="34.9" customHeight="1" x14ac:dyDescent="0.2">
      <c r="A41" s="28" t="s">
        <v>1042</v>
      </c>
      <c r="G41" s="28" t="s">
        <v>177</v>
      </c>
    </row>
    <row r="43" spans="1:15" ht="15.75" x14ac:dyDescent="0.25">
      <c r="A43" s="9" t="s">
        <v>64</v>
      </c>
      <c r="D43" s="103"/>
      <c r="E43" s="9" t="str">
        <f>CONCATENATE($D$39,"/kWp")</f>
        <v>/kWp</v>
      </c>
      <c r="G43" s="9" t="str">
        <f>CONCATENATE("Costs over life cycle (",D50," years), broken into 4 periods:")</f>
        <v>Costs over life cycle (25 years), broken into 4 periods:</v>
      </c>
      <c r="K43" s="129" t="s">
        <v>1022</v>
      </c>
    </row>
    <row r="44" spans="1:15" x14ac:dyDescent="0.2">
      <c r="A44" s="9" t="s">
        <v>179</v>
      </c>
      <c r="D44" s="37" t="e">
        <f>VLOOKUP(D6,Datatables!$A$50:$I$248,8,FALSE)*E$39</f>
        <v>#N/A</v>
      </c>
      <c r="E44" s="9" t="str">
        <f t="shared" ref="E44:E45" si="0">CONCATENATE($D$39,"/kWp")</f>
        <v>/kWp</v>
      </c>
    </row>
    <row r="45" spans="1:15" x14ac:dyDescent="0.2">
      <c r="A45" s="9" t="s">
        <v>180</v>
      </c>
      <c r="D45" s="37" t="e">
        <f>IF(D43=0,D25*D44,D25*D43)</f>
        <v>#N/A</v>
      </c>
      <c r="E45" s="9" t="str">
        <f t="shared" si="0"/>
        <v>/kWp</v>
      </c>
      <c r="G45" s="9" t="s">
        <v>167</v>
      </c>
      <c r="J45" s="108"/>
      <c r="K45" s="9" t="str">
        <f>CONCATENATE($D$39,"/kWh")</f>
        <v>/kWh</v>
      </c>
    </row>
    <row r="46" spans="1:15" ht="15.75" x14ac:dyDescent="0.25">
      <c r="A46" s="9" t="s">
        <v>68</v>
      </c>
      <c r="D46" s="106">
        <v>0.1</v>
      </c>
      <c r="E46" s="30" t="s">
        <v>1023</v>
      </c>
      <c r="G46" s="9" t="s">
        <v>168</v>
      </c>
      <c r="J46" s="108"/>
      <c r="K46" s="9" t="str">
        <f t="shared" ref="K46:K48" si="1">CONCATENATE($D$39,"/kWh")</f>
        <v>/kWh</v>
      </c>
    </row>
    <row r="47" spans="1:15" x14ac:dyDescent="0.2">
      <c r="A47" s="9" t="s">
        <v>69</v>
      </c>
      <c r="D47" s="106">
        <v>0.02</v>
      </c>
      <c r="E47" s="30" t="s">
        <v>57</v>
      </c>
      <c r="G47" s="9" t="s">
        <v>169</v>
      </c>
      <c r="J47" s="108"/>
      <c r="K47" s="9" t="str">
        <f t="shared" si="1"/>
        <v>/kWh</v>
      </c>
    </row>
    <row r="48" spans="1:15" x14ac:dyDescent="0.2">
      <c r="A48" s="9" t="s">
        <v>157</v>
      </c>
      <c r="D48" s="106">
        <v>0.02</v>
      </c>
      <c r="E48" s="30" t="s">
        <v>57</v>
      </c>
      <c r="G48" s="9" t="s">
        <v>170</v>
      </c>
      <c r="J48" s="108"/>
      <c r="K48" s="9" t="str">
        <f t="shared" si="1"/>
        <v>/kWh</v>
      </c>
    </row>
    <row r="49" spans="1:11" x14ac:dyDescent="0.2">
      <c r="A49" s="9" t="s">
        <v>143</v>
      </c>
      <c r="D49" s="32" t="e">
        <f>D45+(D46*D45)+(D47*D45)+(D45*D48)</f>
        <v>#N/A</v>
      </c>
      <c r="E49" s="9" t="str">
        <f t="shared" ref="E49" si="2">CONCATENATE($D$39,"/kWp")</f>
        <v>/kWp</v>
      </c>
      <c r="G49" s="9" t="s">
        <v>71</v>
      </c>
      <c r="J49" s="32" t="e">
        <f>((J45+J46+J47+J48)/4)*D50*D35*1000</f>
        <v>#N/A</v>
      </c>
      <c r="K49" s="9">
        <f>D39</f>
        <v>0</v>
      </c>
    </row>
    <row r="50" spans="1:11" x14ac:dyDescent="0.2">
      <c r="A50" s="9" t="s">
        <v>178</v>
      </c>
      <c r="D50" s="103">
        <v>25</v>
      </c>
      <c r="E50" s="9" t="s">
        <v>65</v>
      </c>
    </row>
    <row r="51" spans="1:11" ht="15.75" x14ac:dyDescent="0.25">
      <c r="A51" s="9" t="s">
        <v>1028</v>
      </c>
      <c r="D51" s="107">
        <v>3.5000000000000003E-2</v>
      </c>
      <c r="E51" s="140" t="s">
        <v>1029</v>
      </c>
    </row>
    <row r="52" spans="1:11" x14ac:dyDescent="0.2">
      <c r="A52" s="9" t="s">
        <v>66</v>
      </c>
      <c r="D52" s="32" t="e">
        <f>D49*D51*(D50/2)</f>
        <v>#N/A</v>
      </c>
      <c r="E52" s="9" t="str">
        <f t="shared" ref="E52" si="3">CONCATENATE($D$39,"/kWp")</f>
        <v>/kWp</v>
      </c>
    </row>
    <row r="54" spans="1:11" x14ac:dyDescent="0.2">
      <c r="A54" s="9" t="s">
        <v>159</v>
      </c>
      <c r="D54" s="103"/>
      <c r="E54" s="9" t="str">
        <f>CONCATENATE($D$39,"/kWp*a")</f>
        <v>/kWp*a</v>
      </c>
      <c r="G54" s="9" t="s">
        <v>159</v>
      </c>
      <c r="J54" s="108"/>
      <c r="K54" s="9" t="str">
        <f t="shared" ref="K54:K55" si="4">CONCATENATE($D$39,"/kWh")</f>
        <v>/kWh</v>
      </c>
    </row>
    <row r="55" spans="1:11" x14ac:dyDescent="0.2">
      <c r="A55" s="9" t="s">
        <v>179</v>
      </c>
      <c r="D55" s="61" t="e">
        <f>VLOOKUP(D6,Datatables!$A$50:$I$248,9,FALSE)*E$39</f>
        <v>#N/A</v>
      </c>
      <c r="E55" s="9" t="str">
        <f t="shared" ref="E55:E56" si="5">CONCATENATE($D$39,"/kWp*a")</f>
        <v>/kWp*a</v>
      </c>
      <c r="G55" s="9" t="s">
        <v>179</v>
      </c>
      <c r="J55" s="126">
        <f>Datatables!B34*E39</f>
        <v>0</v>
      </c>
      <c r="K55" s="9" t="str">
        <f t="shared" si="4"/>
        <v>/kWh</v>
      </c>
    </row>
    <row r="56" spans="1:11" x14ac:dyDescent="0.2">
      <c r="A56" s="9" t="s">
        <v>70</v>
      </c>
      <c r="D56" s="37" t="e">
        <f>IF(D54=0,D25*D55*D50,D25*D54*D50)</f>
        <v>#N/A</v>
      </c>
      <c r="E56" s="9" t="str">
        <f t="shared" si="5"/>
        <v>/kWp*a</v>
      </c>
      <c r="G56" s="9" t="s">
        <v>70</v>
      </c>
      <c r="J56" s="32" t="e">
        <f>IF(J54=0,D35*1000*J55*D50,D35*1000*J54*D50)</f>
        <v>#N/A</v>
      </c>
      <c r="K56" s="9">
        <f>D39</f>
        <v>0</v>
      </c>
    </row>
    <row r="57" spans="1:11" ht="7.9" customHeight="1" x14ac:dyDescent="0.2">
      <c r="J57" s="38"/>
    </row>
    <row r="58" spans="1:11" x14ac:dyDescent="0.2">
      <c r="A58" s="9" t="s">
        <v>146</v>
      </c>
      <c r="D58" s="46" t="e">
        <f>D49+D52+D56</f>
        <v>#N/A</v>
      </c>
      <c r="E58" s="9">
        <f>D39</f>
        <v>0</v>
      </c>
      <c r="G58" s="9" t="s">
        <v>146</v>
      </c>
      <c r="J58" s="46" t="e">
        <f>J49+J56</f>
        <v>#N/A</v>
      </c>
      <c r="K58" s="9">
        <f>D39</f>
        <v>0</v>
      </c>
    </row>
    <row r="60" spans="1:11" s="29" customFormat="1" ht="21" customHeight="1" x14ac:dyDescent="0.2">
      <c r="A60" s="28" t="s">
        <v>160</v>
      </c>
    </row>
    <row r="61" spans="1:11" ht="13.5" customHeight="1" x14ac:dyDescent="0.2">
      <c r="A61" s="9" t="s">
        <v>72</v>
      </c>
      <c r="D61" s="31" t="e">
        <f>VLOOKUP(D6,Datatables!A50:I248,2,FALSE)</f>
        <v>#N/A</v>
      </c>
      <c r="E61" s="33" t="s">
        <v>5</v>
      </c>
    </row>
    <row r="62" spans="1:11" ht="15.75" x14ac:dyDescent="0.2">
      <c r="A62" s="9" t="s">
        <v>73</v>
      </c>
      <c r="D62" s="103"/>
      <c r="E62" s="33" t="s">
        <v>5</v>
      </c>
    </row>
    <row r="63" spans="1:11" ht="16.149999999999999" customHeight="1" x14ac:dyDescent="0.2">
      <c r="A63" s="47" t="s">
        <v>145</v>
      </c>
    </row>
    <row r="64" spans="1:11" ht="15.75" x14ac:dyDescent="0.3">
      <c r="A64" s="9" t="s">
        <v>162</v>
      </c>
      <c r="D64" s="39" t="e">
        <f>IF(D62=0,D61,D62)*D35/1000</f>
        <v>#N/A</v>
      </c>
      <c r="E64" s="9" t="s">
        <v>161</v>
      </c>
    </row>
    <row r="65" spans="1:11" s="29" customFormat="1" ht="17.45" customHeight="1" x14ac:dyDescent="0.2">
      <c r="G65" s="9"/>
      <c r="H65" s="9"/>
      <c r="I65" s="9"/>
      <c r="J65" s="9"/>
      <c r="K65" s="9"/>
    </row>
    <row r="66" spans="1:11" ht="19.899999999999999" customHeight="1" x14ac:dyDescent="0.2">
      <c r="A66" s="41" t="s">
        <v>74</v>
      </c>
      <c r="B66" s="42"/>
      <c r="C66" s="42"/>
      <c r="D66" s="42"/>
      <c r="E66" s="42"/>
      <c r="F66" s="42"/>
      <c r="G66" s="40"/>
      <c r="H66" s="40"/>
      <c r="I66" s="40"/>
      <c r="J66" s="40"/>
      <c r="K66" s="40"/>
    </row>
    <row r="67" spans="1:11" ht="8.4499999999999993" customHeight="1" x14ac:dyDescent="0.2"/>
    <row r="68" spans="1:11" s="29" customFormat="1" ht="13.9" customHeight="1" x14ac:dyDescent="0.2">
      <c r="A68" s="29" t="s">
        <v>1043</v>
      </c>
      <c r="D68" s="157" t="e">
        <f>IF(D58&lt;J58,"YES",IF(AND(D58&gt;J58,D58&lt;(1+Datatables!B36)*J58),"Needs further analysis","NO"))</f>
        <v>#N/A</v>
      </c>
      <c r="E68" s="158"/>
      <c r="G68" s="28"/>
      <c r="J68" s="28"/>
      <c r="K68" s="127" t="str">
        <f>CONCATENATE("Approx. Monthly Electricity Production at ",D4)</f>
        <v xml:space="preserve">Approx. Monthly Electricity Production at </v>
      </c>
    </row>
    <row r="69" spans="1:11" s="29" customFormat="1" ht="7.15" customHeight="1" x14ac:dyDescent="0.2">
      <c r="D69" s="58"/>
    </row>
    <row r="70" spans="1:11" s="29" customFormat="1" ht="12.6" customHeight="1" x14ac:dyDescent="0.2">
      <c r="A70" s="29" t="str">
        <f>CONCATENATE("What is your TCO (over ",D50," years)?")</f>
        <v>What is your TCO (over 25 years)?</v>
      </c>
      <c r="D70" s="57" t="e">
        <f>D58</f>
        <v>#N/A</v>
      </c>
      <c r="E70" s="29">
        <f>D39</f>
        <v>0</v>
      </c>
    </row>
    <row r="71" spans="1:11" s="29" customFormat="1" ht="9" customHeight="1" x14ac:dyDescent="0.2"/>
    <row r="72" spans="1:11" s="29" customFormat="1" ht="13.15" customHeight="1" x14ac:dyDescent="0.2">
      <c r="A72" s="29" t="s">
        <v>75</v>
      </c>
      <c r="D72" s="57" t="e">
        <f>D64</f>
        <v>#N/A</v>
      </c>
      <c r="E72" s="29" t="s">
        <v>161</v>
      </c>
    </row>
    <row r="73" spans="1:11" ht="8.25" customHeight="1" x14ac:dyDescent="0.2"/>
    <row r="74" spans="1:11" x14ac:dyDescent="0.2">
      <c r="A74" s="9" t="s">
        <v>1008</v>
      </c>
      <c r="D74" s="113" t="e">
        <f>(J58-D58)/D50</f>
        <v>#N/A</v>
      </c>
      <c r="E74" s="9" t="str">
        <f>CONCATENATE(D39,"/a")</f>
        <v>/a</v>
      </c>
    </row>
    <row r="76" spans="1:11" ht="105" customHeight="1" x14ac:dyDescent="0.2">
      <c r="A76" s="59"/>
      <c r="B76" s="59"/>
      <c r="C76" s="59"/>
      <c r="D76" s="59"/>
      <c r="E76" s="59"/>
      <c r="F76" s="59"/>
      <c r="G76" s="59"/>
      <c r="H76" s="59"/>
      <c r="I76" s="59"/>
      <c r="J76" s="59"/>
      <c r="K76" s="59"/>
    </row>
    <row r="77" spans="1:11" x14ac:dyDescent="0.2">
      <c r="A77" s="60" t="s">
        <v>1033</v>
      </c>
    </row>
    <row r="79" spans="1:11" s="55" customFormat="1" ht="9" x14ac:dyDescent="0.15">
      <c r="A79" s="60" t="s">
        <v>1038</v>
      </c>
    </row>
    <row r="80" spans="1:11" s="55" customFormat="1" ht="9" x14ac:dyDescent="0.15">
      <c r="A80" s="55" t="str">
        <f>Datatables!F27</f>
        <v>https://www.ise.fraunhofer.de/content/dam/ise/de/documents/publications/studies/AgoraEnergiewende_Current_and_Future_Cost_of_PV_Feb2015_web.pdf</v>
      </c>
    </row>
    <row r="81" spans="1:1" s="55" customFormat="1" ht="9" x14ac:dyDescent="0.15">
      <c r="A81" s="55" t="str">
        <f>Datatables!F31</f>
        <v>https://ec.europa.eu/jrc/en/publication/eur-scientific-and-technical-research-reports/pv-status-report-2019</v>
      </c>
    </row>
    <row r="82" spans="1:1" s="55" customFormat="1" ht="9" x14ac:dyDescent="0.15">
      <c r="A82" s="55" t="str">
        <f>Cities!A367</f>
        <v>https://en.wikipedia.org/wiki/List_of_cities_by_sunshine_duration#Asia</v>
      </c>
    </row>
  </sheetData>
  <sheetProtection algorithmName="SHA-512" hashValue="FyM7cyL5IdosMR/5nhF2qNMMatlF5z4J6+nd3EyH/lm0+9NVPJZmIan3WtKVof52frbRsmYvSV2aqV/RR/oqxQ==" saltValue="ObvVldyywTMc3fho4PD5JA==" spinCount="100000" sheet="1" selectLockedCells="1"/>
  <mergeCells count="7">
    <mergeCell ref="D68:E68"/>
    <mergeCell ref="D29:E29"/>
    <mergeCell ref="B1:J1"/>
    <mergeCell ref="D4:F4"/>
    <mergeCell ref="D6:F6"/>
    <mergeCell ref="D10:F10"/>
    <mergeCell ref="D12:F12"/>
  </mergeCells>
  <conditionalFormatting sqref="D68">
    <cfRule type="expression" dxfId="2" priority="3">
      <formula>$D$68="NO"</formula>
    </cfRule>
    <cfRule type="expression" dxfId="1" priority="4">
      <formula>$D$68="YES"</formula>
    </cfRule>
  </conditionalFormatting>
  <conditionalFormatting sqref="D68:E68">
    <cfRule type="cellIs" dxfId="0" priority="1" operator="between">
      <formula>$D$58</formula>
      <formula>1.1*$J$58</formula>
    </cfRule>
    <cfRule type="colorScale" priority="2">
      <colorScale>
        <cfvo type="min"/>
        <cfvo type="max"/>
        <color rgb="FFFF7128"/>
        <color rgb="FFFFEF9C"/>
      </colorScale>
    </cfRule>
  </conditionalFormatting>
  <dataValidations count="3">
    <dataValidation type="list" allowBlank="1" showInputMessage="1" showErrorMessage="1" sqref="D6:F6" xr:uid="{00000000-0002-0000-0000-000000000000}">
      <formula1>Countries</formula1>
    </dataValidation>
    <dataValidation type="list" allowBlank="1" showInputMessage="1" showErrorMessage="1" sqref="D21" xr:uid="{00000000-0002-0000-0000-000001000000}">
      <formula1>LocationClass</formula1>
    </dataValidation>
    <dataValidation type="list" allowBlank="1" showInputMessage="1" showErrorMessage="1" sqref="D29:E29" xr:uid="{00000000-0002-0000-0000-000002000000}">
      <formula1>City</formula1>
    </dataValidation>
  </dataValidations>
  <pageMargins left="0.70866141732283472" right="0.70866141732283472" top="0.78740157480314965" bottom="0.78740157480314965" header="0.31496062992125984" footer="0.31496062992125984"/>
  <pageSetup paperSize="9" scale="6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55"/>
  <sheetViews>
    <sheetView zoomScale="90" zoomScaleNormal="90" workbookViewId="0">
      <pane xSplit="1" ySplit="3" topLeftCell="B4" activePane="bottomRight" state="frozen"/>
      <selection pane="topRight" activeCell="B1" sqref="B1"/>
      <selection pane="bottomLeft" activeCell="A4" sqref="A4"/>
      <selection pane="bottomRight" activeCell="F36" sqref="F36"/>
    </sheetView>
  </sheetViews>
  <sheetFormatPr baseColWidth="10" defaultRowHeight="12.75" x14ac:dyDescent="0.2"/>
  <cols>
    <col min="1" max="1" width="33.28515625" customWidth="1"/>
    <col min="2" max="2" width="18.140625" customWidth="1"/>
    <col min="3" max="3" width="12.5703125" customWidth="1"/>
  </cols>
  <sheetData>
    <row r="1" spans="1:14" ht="15" x14ac:dyDescent="0.25">
      <c r="A1" s="25" t="s">
        <v>814</v>
      </c>
      <c r="B1" s="25"/>
      <c r="C1" s="25"/>
      <c r="D1" s="25"/>
      <c r="E1" s="25"/>
      <c r="F1" s="25"/>
      <c r="G1" s="25"/>
      <c r="H1" s="25"/>
      <c r="I1" s="25"/>
      <c r="J1" s="25"/>
      <c r="K1" s="25"/>
      <c r="L1" s="25"/>
      <c r="M1" s="25"/>
      <c r="N1" s="25"/>
    </row>
    <row r="2" spans="1:14" ht="8.25" customHeight="1" x14ac:dyDescent="0.2">
      <c r="A2" s="150"/>
      <c r="B2" s="150"/>
      <c r="C2" s="150"/>
      <c r="D2" s="150"/>
      <c r="E2" s="150"/>
      <c r="F2" s="150"/>
      <c r="G2" s="150"/>
      <c r="H2" s="150"/>
      <c r="I2" s="150"/>
      <c r="J2" s="150"/>
      <c r="K2" s="150"/>
      <c r="L2" s="150"/>
      <c r="M2" s="150"/>
      <c r="N2" s="150"/>
    </row>
    <row r="3" spans="1:14" s="49" customFormat="1" ht="12" x14ac:dyDescent="0.2">
      <c r="A3" s="151" t="s">
        <v>163</v>
      </c>
      <c r="B3" s="50" t="s">
        <v>164</v>
      </c>
      <c r="C3" s="151"/>
      <c r="D3" s="151"/>
      <c r="E3" s="151"/>
      <c r="F3" s="151"/>
      <c r="G3" s="151"/>
      <c r="H3" s="151"/>
      <c r="I3" s="151"/>
      <c r="J3" s="151"/>
      <c r="K3" s="151"/>
      <c r="L3" s="151"/>
      <c r="M3" s="151"/>
      <c r="N3" s="151"/>
    </row>
    <row r="5" spans="1:14" x14ac:dyDescent="0.2">
      <c r="A5" s="19" t="s">
        <v>49</v>
      </c>
      <c r="B5" s="20"/>
      <c r="D5" s="36" t="s">
        <v>182</v>
      </c>
    </row>
    <row r="6" spans="1:14" x14ac:dyDescent="0.2">
      <c r="A6" s="17" t="s">
        <v>77</v>
      </c>
      <c r="B6" s="51">
        <v>0.95</v>
      </c>
      <c r="D6" t="s">
        <v>183</v>
      </c>
    </row>
    <row r="7" spans="1:14" x14ac:dyDescent="0.2">
      <c r="A7" s="17" t="s">
        <v>50</v>
      </c>
      <c r="B7" s="51">
        <v>0.85</v>
      </c>
    </row>
    <row r="8" spans="1:14" x14ac:dyDescent="0.2">
      <c r="A8" s="17" t="s">
        <v>51</v>
      </c>
      <c r="B8" s="51">
        <v>0.75</v>
      </c>
    </row>
    <row r="10" spans="1:14" s="132" customFormat="1" x14ac:dyDescent="0.2">
      <c r="A10" s="130" t="s">
        <v>147</v>
      </c>
      <c r="B10" s="131" t="s">
        <v>151</v>
      </c>
      <c r="D10" s="133" t="s">
        <v>148</v>
      </c>
    </row>
    <row r="11" spans="1:14" s="132" customFormat="1" x14ac:dyDescent="0.2">
      <c r="A11" s="134" t="s">
        <v>149</v>
      </c>
      <c r="B11" s="135">
        <v>0.7</v>
      </c>
    </row>
    <row r="12" spans="1:14" s="132" customFormat="1" x14ac:dyDescent="0.2">
      <c r="A12" s="134" t="s">
        <v>150</v>
      </c>
      <c r="B12" s="136">
        <v>0.1</v>
      </c>
      <c r="C12" s="132" t="s">
        <v>48</v>
      </c>
      <c r="E12" s="132" t="s">
        <v>152</v>
      </c>
      <c r="G12" s="137">
        <f>'Solar Plant Analyzer'!D19*Datatables!B11*Datatables!B12*Datatables!B13*365*24/1000</f>
        <v>0</v>
      </c>
      <c r="H12" s="132" t="s">
        <v>62</v>
      </c>
    </row>
    <row r="13" spans="1:14" s="132" customFormat="1" x14ac:dyDescent="0.2">
      <c r="A13" s="134" t="s">
        <v>165</v>
      </c>
      <c r="B13" s="135">
        <v>0.2</v>
      </c>
    </row>
    <row r="14" spans="1:14" s="132" customFormat="1" x14ac:dyDescent="0.2">
      <c r="A14" s="134" t="s">
        <v>153</v>
      </c>
      <c r="B14" s="138">
        <v>1600</v>
      </c>
      <c r="C14" s="132" t="s">
        <v>155</v>
      </c>
      <c r="E14" s="132" t="s">
        <v>154</v>
      </c>
      <c r="G14" s="137">
        <f>'Solar Plant Analyzer'!D19*Datatables!B12*Datatables!B14/1000</f>
        <v>0</v>
      </c>
      <c r="H14" s="132" t="s">
        <v>62</v>
      </c>
    </row>
    <row r="15" spans="1:14" s="132" customFormat="1" x14ac:dyDescent="0.2">
      <c r="E15" s="132" t="s">
        <v>156</v>
      </c>
      <c r="G15" s="139">
        <v>843000</v>
      </c>
      <c r="H15" s="132" t="s">
        <v>67</v>
      </c>
    </row>
    <row r="16" spans="1:14" x14ac:dyDescent="0.2">
      <c r="A16" s="19" t="s">
        <v>52</v>
      </c>
      <c r="B16" s="26"/>
    </row>
    <row r="17" spans="1:6" x14ac:dyDescent="0.2">
      <c r="A17" s="17" t="s">
        <v>1012</v>
      </c>
      <c r="B17" s="16">
        <v>0.17</v>
      </c>
      <c r="C17" s="119" t="s">
        <v>48</v>
      </c>
      <c r="D17" t="s">
        <v>76</v>
      </c>
    </row>
    <row r="18" spans="1:6" x14ac:dyDescent="0.2">
      <c r="A18" s="18" t="s">
        <v>1011</v>
      </c>
      <c r="B18" s="120">
        <f>IF('Solar Plant Analyzer'!D23=0,B17,'Solar Plant Analyzer'!D23)</f>
        <v>0.17</v>
      </c>
      <c r="C18" s="119" t="s">
        <v>48</v>
      </c>
      <c r="D18" t="s">
        <v>1006</v>
      </c>
      <c r="E18" t="str">
        <f>D21</f>
        <v>https://www.ise.fraunhofer.de/content/dam/ise/de/documents/publications/studies/AgoraEnergiewende_Current_and_Future_Cost_of_PV_Feb2015_web.pdf</v>
      </c>
    </row>
    <row r="19" spans="1:6" x14ac:dyDescent="0.2">
      <c r="A19" s="35"/>
      <c r="B19" s="35"/>
    </row>
    <row r="20" spans="1:6" x14ac:dyDescent="0.2">
      <c r="A20" s="19" t="s">
        <v>1010</v>
      </c>
      <c r="B20" s="26"/>
    </row>
    <row r="21" spans="1:6" x14ac:dyDescent="0.2">
      <c r="A21" s="18" t="s">
        <v>1004</v>
      </c>
      <c r="B21" s="18">
        <v>750</v>
      </c>
      <c r="C21" t="s">
        <v>1003</v>
      </c>
      <c r="D21" s="111" t="s">
        <v>1002</v>
      </c>
    </row>
    <row r="22" spans="1:6" x14ac:dyDescent="0.2">
      <c r="A22" s="18"/>
      <c r="B22" s="18"/>
      <c r="C22" s="111"/>
    </row>
    <row r="23" spans="1:6" x14ac:dyDescent="0.2">
      <c r="A23" s="19" t="s">
        <v>1027</v>
      </c>
      <c r="B23" s="20" t="s">
        <v>1036</v>
      </c>
      <c r="C23" s="20" t="s">
        <v>1037</v>
      </c>
      <c r="D23" s="20" t="s">
        <v>1026</v>
      </c>
      <c r="F23" s="36" t="s">
        <v>182</v>
      </c>
    </row>
    <row r="24" spans="1:6" s="146" customFormat="1" x14ac:dyDescent="0.2">
      <c r="A24" s="148">
        <v>1</v>
      </c>
      <c r="B24" s="148">
        <v>2</v>
      </c>
      <c r="C24" s="148">
        <v>3</v>
      </c>
      <c r="D24" s="148">
        <v>4</v>
      </c>
      <c r="F24" s="147"/>
    </row>
    <row r="25" spans="1:6" x14ac:dyDescent="0.2">
      <c r="A25" s="4" t="s">
        <v>995</v>
      </c>
      <c r="B25" s="52">
        <f>C25-(C25*(('Solar Plant Analyzer'!$D$14-2020)*B$31))</f>
        <v>675</v>
      </c>
      <c r="C25" s="52">
        <v>750</v>
      </c>
      <c r="D25" s="52">
        <v>9</v>
      </c>
      <c r="E25" t="s">
        <v>1003</v>
      </c>
    </row>
    <row r="26" spans="1:6" x14ac:dyDescent="0.2">
      <c r="A26" s="4" t="s">
        <v>997</v>
      </c>
      <c r="B26" s="52">
        <f>C26-(C26*(('Solar Plant Analyzer'!$D$14-2020)*B$31))</f>
        <v>675</v>
      </c>
      <c r="C26" s="52">
        <v>750</v>
      </c>
      <c r="D26" s="52">
        <v>9</v>
      </c>
      <c r="E26" t="s">
        <v>1003</v>
      </c>
      <c r="F26" t="s">
        <v>1025</v>
      </c>
    </row>
    <row r="27" spans="1:6" x14ac:dyDescent="0.2">
      <c r="A27" s="4" t="s">
        <v>994</v>
      </c>
      <c r="B27" s="52">
        <f>C27-(C27*(('Solar Plant Analyzer'!$D$14-2020)*B$31))</f>
        <v>675</v>
      </c>
      <c r="C27" s="52">
        <v>750</v>
      </c>
      <c r="D27" s="52">
        <v>9</v>
      </c>
      <c r="E27" t="s">
        <v>1003</v>
      </c>
      <c r="F27" t="str">
        <f>D21</f>
        <v>https://www.ise.fraunhofer.de/content/dam/ise/de/documents/publications/studies/AgoraEnergiewende_Current_and_Future_Cost_of_PV_Feb2015_web.pdf</v>
      </c>
    </row>
    <row r="28" spans="1:6" x14ac:dyDescent="0.2">
      <c r="A28" s="4" t="s">
        <v>996</v>
      </c>
      <c r="B28" s="52">
        <f>C28-(C28*(('Solar Plant Analyzer'!$D$14-2020)*B$31))</f>
        <v>675</v>
      </c>
      <c r="C28" s="52">
        <v>750</v>
      </c>
      <c r="D28" s="52">
        <v>9</v>
      </c>
      <c r="E28" t="s">
        <v>1003</v>
      </c>
    </row>
    <row r="29" spans="1:6" x14ac:dyDescent="0.2">
      <c r="A29" s="4" t="s">
        <v>998</v>
      </c>
      <c r="B29" s="52">
        <f>C29-(C29*(('Solar Plant Analyzer'!$D$14-2020)*B$31))</f>
        <v>675</v>
      </c>
      <c r="C29" s="52">
        <v>750</v>
      </c>
      <c r="D29" s="52">
        <v>9</v>
      </c>
      <c r="E29" t="s">
        <v>1003</v>
      </c>
    </row>
    <row r="30" spans="1:6" x14ac:dyDescent="0.2">
      <c r="A30" s="4" t="s">
        <v>1031</v>
      </c>
      <c r="B30" s="52"/>
      <c r="C30" s="52"/>
      <c r="D30" s="52"/>
      <c r="E30" t="s">
        <v>1003</v>
      </c>
    </row>
    <row r="31" spans="1:6" x14ac:dyDescent="0.2">
      <c r="A31" s="17" t="s">
        <v>1035</v>
      </c>
      <c r="B31" s="51">
        <v>0.05</v>
      </c>
      <c r="F31" s="111" t="s">
        <v>1039</v>
      </c>
    </row>
    <row r="32" spans="1:6" x14ac:dyDescent="0.2">
      <c r="A32" s="35"/>
      <c r="B32" s="35"/>
    </row>
    <row r="33" spans="1:18" x14ac:dyDescent="0.2">
      <c r="A33" s="19" t="s">
        <v>144</v>
      </c>
      <c r="B33" s="26"/>
    </row>
    <row r="34" spans="1:18" x14ac:dyDescent="0.2">
      <c r="A34" s="18" t="s">
        <v>1009</v>
      </c>
      <c r="B34" s="52">
        <v>2.5000000000000001E-3</v>
      </c>
      <c r="C34" t="s">
        <v>1020</v>
      </c>
    </row>
    <row r="35" spans="1:18" x14ac:dyDescent="0.2">
      <c r="A35" s="35"/>
      <c r="B35" s="35"/>
    </row>
    <row r="36" spans="1:18" x14ac:dyDescent="0.2">
      <c r="A36" s="18" t="s">
        <v>1034</v>
      </c>
      <c r="B36" s="51">
        <v>0.1</v>
      </c>
      <c r="C36" t="s">
        <v>57</v>
      </c>
    </row>
    <row r="37" spans="1:18" x14ac:dyDescent="0.2">
      <c r="A37" s="35"/>
      <c r="B37" s="35"/>
    </row>
    <row r="38" spans="1:18" x14ac:dyDescent="0.2">
      <c r="A38" s="19" t="s">
        <v>813</v>
      </c>
      <c r="B38" s="19"/>
      <c r="C38" s="19"/>
      <c r="D38" s="19"/>
      <c r="E38" s="36" t="s">
        <v>182</v>
      </c>
    </row>
    <row r="39" spans="1:18" x14ac:dyDescent="0.2">
      <c r="A39" s="35" t="s">
        <v>166</v>
      </c>
      <c r="B39" s="35"/>
      <c r="E39" t="s">
        <v>142</v>
      </c>
    </row>
    <row r="41" spans="1:18" x14ac:dyDescent="0.2">
      <c r="A41" s="19" t="s">
        <v>1019</v>
      </c>
      <c r="B41" s="19"/>
      <c r="C41" s="19"/>
      <c r="D41" s="19"/>
      <c r="E41" s="19"/>
      <c r="F41" s="19"/>
      <c r="G41" s="19"/>
      <c r="H41" s="19"/>
      <c r="I41" s="19"/>
      <c r="J41" s="19"/>
      <c r="K41" s="19"/>
      <c r="L41" s="19"/>
      <c r="M41" s="19"/>
      <c r="N41" s="19"/>
    </row>
    <row r="42" spans="1:18" x14ac:dyDescent="0.2">
      <c r="A42" s="121" t="s">
        <v>185</v>
      </c>
      <c r="B42" s="121" t="str">
        <f>'Solar Plant Analyzer'!D29</f>
        <v>select from list</v>
      </c>
      <c r="C42" s="85" t="s">
        <v>186</v>
      </c>
      <c r="D42" s="85" t="s">
        <v>187</v>
      </c>
      <c r="E42" s="85" t="s">
        <v>188</v>
      </c>
      <c r="F42" s="85" t="s">
        <v>189</v>
      </c>
      <c r="G42" s="85" t="s">
        <v>190</v>
      </c>
      <c r="H42" s="85" t="s">
        <v>191</v>
      </c>
      <c r="I42" s="85" t="s">
        <v>192</v>
      </c>
      <c r="J42" s="85" t="s">
        <v>193</v>
      </c>
      <c r="K42" s="85" t="s">
        <v>194</v>
      </c>
      <c r="L42" s="85" t="s">
        <v>195</v>
      </c>
      <c r="M42" s="85" t="s">
        <v>196</v>
      </c>
      <c r="N42" s="85" t="s">
        <v>197</v>
      </c>
    </row>
    <row r="43" spans="1:18" x14ac:dyDescent="0.2">
      <c r="A43" s="17" t="s">
        <v>1013</v>
      </c>
      <c r="B43" s="17" t="s">
        <v>1014</v>
      </c>
      <c r="C43" s="17" t="e">
        <f>VLOOKUP(B42,Cities!A5:N364,3,FALSE)</f>
        <v>#N/A</v>
      </c>
      <c r="D43" s="17" t="e">
        <f>VLOOKUP(B42,Cities!A5:N364,4,FALSE)</f>
        <v>#N/A</v>
      </c>
      <c r="E43" s="17" t="e">
        <f>VLOOKUP(B42,Cities!A5:N364,5,FALSE)</f>
        <v>#N/A</v>
      </c>
      <c r="F43" s="17" t="e">
        <f>VLOOKUP(B42,Cities!A5:N364,6,FALSE)</f>
        <v>#N/A</v>
      </c>
      <c r="G43" s="17" t="e">
        <f>VLOOKUP(B42,Cities!A5:N364,7,FALSE)</f>
        <v>#N/A</v>
      </c>
      <c r="H43" s="17" t="e">
        <f>VLOOKUP(B42,Cities!A5:N364,8,FALSE)</f>
        <v>#N/A</v>
      </c>
      <c r="I43" s="17" t="e">
        <f>VLOOKUP(B42,Cities!A5:N364,9,FALSE)</f>
        <v>#N/A</v>
      </c>
      <c r="J43" s="17" t="e">
        <f>VLOOKUP(B42,Cities!A5:N364,10,FALSE)</f>
        <v>#N/A</v>
      </c>
      <c r="K43" s="17" t="e">
        <f>VLOOKUP(B42,Cities!A5:N364,11,FALSE)</f>
        <v>#N/A</v>
      </c>
      <c r="L43" s="17" t="e">
        <f>VLOOKUP(B42,Cities!A5:N364,12,FALSE)</f>
        <v>#N/A</v>
      </c>
      <c r="M43" s="17" t="e">
        <f>VLOOKUP(B42,Cities!A5:N364,13,FALSE)</f>
        <v>#N/A</v>
      </c>
      <c r="N43" s="17" t="e">
        <f>VLOOKUP(B42,Cities!A5:N364,14,FALSE)</f>
        <v>#N/A</v>
      </c>
    </row>
    <row r="44" spans="1:18" x14ac:dyDescent="0.2">
      <c r="A44" s="17" t="s">
        <v>815</v>
      </c>
      <c r="B44" s="17" t="s">
        <v>999</v>
      </c>
      <c r="C44" s="122" t="e">
        <f>'Solar Plant Analyzer'!$D25*Datatables!C43/2*(1+'Solar Plant Analyzer'!$D33)/1000</f>
        <v>#N/A</v>
      </c>
      <c r="D44" s="122" t="e">
        <f>'Solar Plant Analyzer'!$D25*Datatables!D43/2*(1+'Solar Plant Analyzer'!$D33)/1000</f>
        <v>#N/A</v>
      </c>
      <c r="E44" s="122" t="e">
        <f>'Solar Plant Analyzer'!$D25*Datatables!E43/2*(1+'Solar Plant Analyzer'!$D33)/1000</f>
        <v>#N/A</v>
      </c>
      <c r="F44" s="122" t="e">
        <f>'Solar Plant Analyzer'!$D25*Datatables!F43/2*(1+'Solar Plant Analyzer'!$D33)/1000</f>
        <v>#N/A</v>
      </c>
      <c r="G44" s="122" t="e">
        <f>'Solar Plant Analyzer'!$D25*Datatables!G43/2*(1+'Solar Plant Analyzer'!$D33)/1000</f>
        <v>#N/A</v>
      </c>
      <c r="H44" s="122" t="e">
        <f>'Solar Plant Analyzer'!$D25*Datatables!H43/2*(1+'Solar Plant Analyzer'!$D33)/1000</f>
        <v>#N/A</v>
      </c>
      <c r="I44" s="122" t="e">
        <f>'Solar Plant Analyzer'!$D25*Datatables!I43/2*(1+'Solar Plant Analyzer'!$D33)/1000</f>
        <v>#N/A</v>
      </c>
      <c r="J44" s="122" t="e">
        <f>'Solar Plant Analyzer'!$D25*Datatables!J43/2*(1+'Solar Plant Analyzer'!$D33)/1000</f>
        <v>#N/A</v>
      </c>
      <c r="K44" s="122" t="e">
        <f>'Solar Plant Analyzer'!$D25*Datatables!K43/2*(1+'Solar Plant Analyzer'!$D33)/1000</f>
        <v>#N/A</v>
      </c>
      <c r="L44" s="122" t="e">
        <f>'Solar Plant Analyzer'!$D25*Datatables!L43/2*(1+'Solar Plant Analyzer'!$D33)/1000</f>
        <v>#N/A</v>
      </c>
      <c r="M44" s="122" t="e">
        <f>'Solar Plant Analyzer'!$D25*Datatables!M43/2*(1+'Solar Plant Analyzer'!$D33)/1000</f>
        <v>#N/A</v>
      </c>
      <c r="N44" s="122" t="e">
        <f>'Solar Plant Analyzer'!$D25*Datatables!N43/2*(1+'Solar Plant Analyzer'!$D33)/1000</f>
        <v>#N/A</v>
      </c>
    </row>
    <row r="47" spans="1:18" s="2" customFormat="1" ht="39.75" customHeight="1" x14ac:dyDescent="0.2">
      <c r="A47" s="21" t="s">
        <v>0</v>
      </c>
      <c r="B47" s="22" t="s">
        <v>44</v>
      </c>
      <c r="C47" s="100" t="s">
        <v>1</v>
      </c>
      <c r="D47" s="165" t="s">
        <v>2</v>
      </c>
      <c r="E47" s="166"/>
      <c r="F47" s="23" t="s">
        <v>3</v>
      </c>
      <c r="G47" s="24" t="s">
        <v>4</v>
      </c>
      <c r="H47" s="27" t="s">
        <v>1005</v>
      </c>
      <c r="I47" s="27" t="s">
        <v>1024</v>
      </c>
      <c r="J47" s="142" t="s">
        <v>1032</v>
      </c>
      <c r="K47" s="1"/>
      <c r="L47" s="1"/>
      <c r="M47" s="1"/>
      <c r="N47" s="1"/>
      <c r="O47" s="1"/>
      <c r="P47" s="1"/>
      <c r="Q47" s="1"/>
      <c r="R47" s="1"/>
    </row>
    <row r="48" spans="1:18" s="14" customFormat="1" ht="12.6" customHeight="1" x14ac:dyDescent="0.2">
      <c r="A48" s="10">
        <v>1</v>
      </c>
      <c r="B48" s="48">
        <v>2</v>
      </c>
      <c r="C48" s="10">
        <v>3</v>
      </c>
      <c r="D48" s="11">
        <v>4</v>
      </c>
      <c r="E48" s="12">
        <v>5</v>
      </c>
      <c r="F48" s="13">
        <v>6</v>
      </c>
      <c r="G48" s="13">
        <v>7</v>
      </c>
      <c r="H48" s="13">
        <v>8</v>
      </c>
      <c r="I48" s="13">
        <v>9</v>
      </c>
      <c r="J48" s="143"/>
    </row>
    <row r="49" spans="1:18" s="2" customFormat="1" x14ac:dyDescent="0.2">
      <c r="A49" s="117" t="s">
        <v>1040</v>
      </c>
      <c r="B49" s="118"/>
      <c r="C49" s="4"/>
      <c r="D49" s="5"/>
      <c r="E49" s="101"/>
      <c r="F49" s="6"/>
      <c r="G49" s="7"/>
      <c r="H49" s="112"/>
      <c r="I49" s="7"/>
      <c r="J49" s="144"/>
      <c r="K49" s="1"/>
      <c r="L49" s="1"/>
      <c r="M49" s="1"/>
      <c r="N49" s="1"/>
      <c r="O49" s="1"/>
      <c r="P49" s="1"/>
      <c r="Q49" s="1"/>
      <c r="R49" s="1"/>
    </row>
    <row r="50" spans="1:18" s="2" customFormat="1" ht="15.75" x14ac:dyDescent="0.2">
      <c r="A50" s="54" t="s">
        <v>816</v>
      </c>
      <c r="B50" s="3">
        <v>9.1300879999999989</v>
      </c>
      <c r="C50" s="4" t="s">
        <v>5</v>
      </c>
      <c r="D50" s="5">
        <v>3</v>
      </c>
      <c r="E50" s="101" t="s">
        <v>994</v>
      </c>
      <c r="F50" s="6">
        <v>2011</v>
      </c>
      <c r="G50" s="7" t="s">
        <v>6</v>
      </c>
      <c r="H50" s="53">
        <f>VLOOKUP(E50,$A$25:$B$29,2,FALSE)</f>
        <v>675</v>
      </c>
      <c r="I50" s="53">
        <f>VLOOKUP(E50,$A$25:$D$29,4,FALSE)</f>
        <v>9</v>
      </c>
      <c r="J50" s="141"/>
      <c r="K50" s="1"/>
      <c r="L50" s="1"/>
      <c r="M50" s="1"/>
      <c r="N50" s="1"/>
      <c r="O50" s="1"/>
      <c r="P50" s="1"/>
      <c r="Q50" s="1"/>
      <c r="R50" s="1"/>
    </row>
    <row r="51" spans="1:18" s="2" customFormat="1" ht="15.75" x14ac:dyDescent="0.2">
      <c r="A51" s="54" t="s">
        <v>817</v>
      </c>
      <c r="B51" s="3">
        <v>664.20925999999997</v>
      </c>
      <c r="C51" s="4" t="s">
        <v>5</v>
      </c>
      <c r="D51" s="5">
        <v>1</v>
      </c>
      <c r="E51" s="101" t="s">
        <v>995</v>
      </c>
      <c r="F51" s="6">
        <v>2011</v>
      </c>
      <c r="G51" s="7" t="s">
        <v>6</v>
      </c>
      <c r="H51" s="53">
        <f t="shared" ref="H51:H114" si="0">VLOOKUP(E51,$A$25:$B$29,2,FALSE)</f>
        <v>675</v>
      </c>
      <c r="I51" s="53">
        <f t="shared" ref="I51:I114" si="1">VLOOKUP(E51,$A$25:$D$29,4,FALSE)</f>
        <v>9</v>
      </c>
      <c r="J51" s="141"/>
      <c r="K51" s="1"/>
      <c r="L51" s="1"/>
      <c r="M51" s="1"/>
      <c r="N51" s="1"/>
      <c r="O51" s="1"/>
      <c r="P51" s="1"/>
      <c r="Q51" s="1"/>
      <c r="R51" s="1"/>
    </row>
    <row r="52" spans="1:18" s="2" customFormat="1" ht="15.75" x14ac:dyDescent="0.2">
      <c r="A52" s="54" t="s">
        <v>818</v>
      </c>
      <c r="B52" s="3">
        <v>37.950113000000002</v>
      </c>
      <c r="C52" s="4" t="s">
        <v>5</v>
      </c>
      <c r="D52" s="5">
        <v>1</v>
      </c>
      <c r="E52" s="101" t="s">
        <v>995</v>
      </c>
      <c r="F52" s="6">
        <v>2011</v>
      </c>
      <c r="G52" s="7" t="s">
        <v>6</v>
      </c>
      <c r="H52" s="53">
        <f t="shared" si="0"/>
        <v>675</v>
      </c>
      <c r="I52" s="53">
        <f t="shared" si="1"/>
        <v>9</v>
      </c>
      <c r="J52" s="141"/>
      <c r="K52" s="1"/>
      <c r="L52" s="1"/>
      <c r="M52" s="1"/>
      <c r="N52" s="1"/>
      <c r="O52" s="1"/>
      <c r="P52" s="1"/>
      <c r="Q52" s="1"/>
      <c r="R52" s="1"/>
    </row>
    <row r="53" spans="1:18" s="2" customFormat="1" ht="22.5" x14ac:dyDescent="0.2">
      <c r="A53" s="54" t="s">
        <v>819</v>
      </c>
      <c r="B53" s="3">
        <v>694.3</v>
      </c>
      <c r="C53" s="4" t="s">
        <v>5</v>
      </c>
      <c r="D53" s="5">
        <v>4</v>
      </c>
      <c r="E53" s="101" t="s">
        <v>996</v>
      </c>
      <c r="F53" s="6">
        <v>2010</v>
      </c>
      <c r="G53" s="7" t="s">
        <v>820</v>
      </c>
      <c r="H53" s="53">
        <f t="shared" si="0"/>
        <v>675</v>
      </c>
      <c r="I53" s="53">
        <f t="shared" si="1"/>
        <v>9</v>
      </c>
      <c r="J53" s="141"/>
      <c r="K53" s="1"/>
      <c r="L53" s="1"/>
      <c r="M53" s="1"/>
      <c r="N53" s="1"/>
      <c r="O53" s="1"/>
      <c r="P53" s="1"/>
      <c r="Q53" s="1"/>
      <c r="R53" s="1"/>
    </row>
    <row r="54" spans="1:18" s="2" customFormat="1" ht="22.5" x14ac:dyDescent="0.2">
      <c r="A54" s="54" t="s">
        <v>821</v>
      </c>
      <c r="B54" s="3">
        <v>391.93283299999996</v>
      </c>
      <c r="C54" s="4" t="s">
        <v>5</v>
      </c>
      <c r="D54" s="5">
        <v>4</v>
      </c>
      <c r="E54" s="101" t="s">
        <v>996</v>
      </c>
      <c r="F54" s="6">
        <v>2011</v>
      </c>
      <c r="G54" s="7" t="s">
        <v>6</v>
      </c>
      <c r="H54" s="53">
        <f t="shared" si="0"/>
        <v>675</v>
      </c>
      <c r="I54" s="53">
        <f t="shared" si="1"/>
        <v>9</v>
      </c>
      <c r="J54" s="141"/>
      <c r="K54" s="1"/>
      <c r="L54" s="1"/>
      <c r="M54" s="1"/>
      <c r="N54" s="1"/>
      <c r="O54" s="1"/>
      <c r="P54" s="1"/>
      <c r="Q54" s="1"/>
      <c r="R54" s="1"/>
    </row>
    <row r="55" spans="1:18" s="2" customFormat="1" ht="15.75" x14ac:dyDescent="0.2">
      <c r="A55" s="54" t="s">
        <v>822</v>
      </c>
      <c r="B55" s="3">
        <v>128.177031</v>
      </c>
      <c r="C55" s="4" t="s">
        <v>5</v>
      </c>
      <c r="D55" s="5">
        <v>3</v>
      </c>
      <c r="E55" s="101" t="s">
        <v>994</v>
      </c>
      <c r="F55" s="6">
        <v>2011</v>
      </c>
      <c r="G55" s="7" t="s">
        <v>6</v>
      </c>
      <c r="H55" s="53">
        <f t="shared" si="0"/>
        <v>675</v>
      </c>
      <c r="I55" s="53">
        <f t="shared" si="1"/>
        <v>9</v>
      </c>
      <c r="J55" s="141"/>
      <c r="K55" s="1"/>
      <c r="L55" s="1"/>
      <c r="M55" s="1"/>
      <c r="N55" s="1"/>
      <c r="O55" s="1"/>
      <c r="P55" s="1"/>
      <c r="Q55" s="1"/>
      <c r="R55" s="1"/>
    </row>
    <row r="56" spans="1:18" s="2" customFormat="1" ht="15.75" x14ac:dyDescent="0.2">
      <c r="A56" s="54" t="s">
        <v>7</v>
      </c>
      <c r="B56" s="3">
        <v>800</v>
      </c>
      <c r="C56" s="4" t="s">
        <v>5</v>
      </c>
      <c r="D56" s="5">
        <v>2</v>
      </c>
      <c r="E56" s="101" t="s">
        <v>997</v>
      </c>
      <c r="F56" s="6">
        <v>2016</v>
      </c>
      <c r="G56" s="7" t="s">
        <v>823</v>
      </c>
      <c r="H56" s="53">
        <f t="shared" si="0"/>
        <v>675</v>
      </c>
      <c r="I56" s="53">
        <f t="shared" si="1"/>
        <v>9</v>
      </c>
      <c r="J56" s="141"/>
      <c r="K56" s="1"/>
      <c r="L56" s="1"/>
      <c r="M56" s="1"/>
      <c r="N56" s="1"/>
      <c r="O56" s="1"/>
      <c r="P56" s="1"/>
      <c r="Q56" s="1"/>
      <c r="R56" s="1"/>
    </row>
    <row r="57" spans="1:18" s="2" customFormat="1" ht="15.75" x14ac:dyDescent="0.2">
      <c r="A57" s="54" t="s">
        <v>824</v>
      </c>
      <c r="B57" s="3">
        <v>830</v>
      </c>
      <c r="C57" s="4" t="s">
        <v>5</v>
      </c>
      <c r="D57" s="5">
        <v>2</v>
      </c>
      <c r="E57" s="101" t="s">
        <v>997</v>
      </c>
      <c r="F57" s="6">
        <v>2016</v>
      </c>
      <c r="G57" s="7" t="s">
        <v>823</v>
      </c>
      <c r="H57" s="53">
        <f t="shared" si="0"/>
        <v>675</v>
      </c>
      <c r="I57" s="53">
        <f t="shared" si="1"/>
        <v>9</v>
      </c>
      <c r="J57" s="141">
        <v>650</v>
      </c>
      <c r="K57" s="1"/>
      <c r="L57" s="1"/>
      <c r="M57" s="1"/>
      <c r="N57" s="1"/>
      <c r="O57" s="1"/>
      <c r="P57" s="1"/>
      <c r="Q57" s="1"/>
      <c r="R57" s="1"/>
    </row>
    <row r="58" spans="1:18" s="2" customFormat="1" ht="15.75" x14ac:dyDescent="0.2">
      <c r="A58" s="54" t="s">
        <v>825</v>
      </c>
      <c r="B58" s="3">
        <v>1070</v>
      </c>
      <c r="C58" s="4" t="s">
        <v>5</v>
      </c>
      <c r="D58" s="5">
        <v>2</v>
      </c>
      <c r="E58" s="101" t="s">
        <v>997</v>
      </c>
      <c r="F58" s="6">
        <v>2016</v>
      </c>
      <c r="G58" s="7" t="s">
        <v>823</v>
      </c>
      <c r="H58" s="53">
        <f t="shared" si="0"/>
        <v>675</v>
      </c>
      <c r="I58" s="53">
        <f t="shared" si="1"/>
        <v>9</v>
      </c>
      <c r="J58" s="141">
        <v>650</v>
      </c>
      <c r="K58" s="1"/>
      <c r="L58" s="1"/>
      <c r="M58" s="1"/>
      <c r="N58" s="1"/>
      <c r="O58" s="1"/>
      <c r="P58" s="1"/>
      <c r="Q58" s="1"/>
      <c r="R58" s="1"/>
    </row>
    <row r="59" spans="1:18" s="2" customFormat="1" ht="15.75" x14ac:dyDescent="0.2">
      <c r="A59" s="54" t="s">
        <v>826</v>
      </c>
      <c r="B59" s="3">
        <v>790</v>
      </c>
      <c r="C59" s="4" t="s">
        <v>5</v>
      </c>
      <c r="D59" s="5">
        <v>2</v>
      </c>
      <c r="E59" s="101" t="s">
        <v>997</v>
      </c>
      <c r="F59" s="6">
        <v>2016</v>
      </c>
      <c r="G59" s="7" t="s">
        <v>823</v>
      </c>
      <c r="H59" s="53">
        <f t="shared" si="0"/>
        <v>675</v>
      </c>
      <c r="I59" s="53">
        <f t="shared" si="1"/>
        <v>9</v>
      </c>
      <c r="J59" s="141">
        <v>650</v>
      </c>
      <c r="K59" s="1"/>
      <c r="L59" s="1"/>
      <c r="M59" s="1"/>
      <c r="N59" s="1"/>
      <c r="O59" s="1"/>
      <c r="P59" s="1"/>
      <c r="Q59" s="1"/>
      <c r="R59" s="1"/>
    </row>
    <row r="60" spans="1:18" s="2" customFormat="1" ht="15.75" x14ac:dyDescent="0.2">
      <c r="A60" s="54" t="s">
        <v>827</v>
      </c>
      <c r="B60" s="3">
        <v>530</v>
      </c>
      <c r="C60" s="4" t="s">
        <v>5</v>
      </c>
      <c r="D60" s="5">
        <v>2</v>
      </c>
      <c r="E60" s="101" t="s">
        <v>997</v>
      </c>
      <c r="F60" s="6">
        <v>2016</v>
      </c>
      <c r="G60" s="7" t="s">
        <v>823</v>
      </c>
      <c r="H60" s="53">
        <f t="shared" si="0"/>
        <v>675</v>
      </c>
      <c r="I60" s="53">
        <f t="shared" si="1"/>
        <v>9</v>
      </c>
      <c r="J60" s="141">
        <v>650</v>
      </c>
      <c r="K60" s="1"/>
      <c r="L60" s="1"/>
      <c r="M60" s="1"/>
      <c r="N60" s="1"/>
      <c r="O60" s="1"/>
      <c r="P60" s="1"/>
      <c r="Q60" s="1"/>
      <c r="R60" s="1"/>
    </row>
    <row r="61" spans="1:18" s="2" customFormat="1" ht="15.75" x14ac:dyDescent="0.2">
      <c r="A61" s="54" t="s">
        <v>828</v>
      </c>
      <c r="B61" s="3">
        <v>700</v>
      </c>
      <c r="C61" s="4" t="s">
        <v>5</v>
      </c>
      <c r="D61" s="5">
        <v>2</v>
      </c>
      <c r="E61" s="101" t="s">
        <v>997</v>
      </c>
      <c r="F61" s="6">
        <v>2016</v>
      </c>
      <c r="G61" s="7" t="s">
        <v>823</v>
      </c>
      <c r="H61" s="53">
        <f t="shared" si="0"/>
        <v>675</v>
      </c>
      <c r="I61" s="53">
        <f t="shared" si="1"/>
        <v>9</v>
      </c>
      <c r="J61" s="141">
        <v>650</v>
      </c>
      <c r="K61" s="1"/>
      <c r="L61" s="1"/>
      <c r="M61" s="1"/>
      <c r="N61" s="1"/>
      <c r="O61" s="1"/>
      <c r="P61" s="1"/>
      <c r="Q61" s="1"/>
      <c r="R61" s="1"/>
    </row>
    <row r="62" spans="1:18" s="2" customFormat="1" ht="15.75" x14ac:dyDescent="0.2">
      <c r="A62" s="54" t="s">
        <v>829</v>
      </c>
      <c r="B62" s="3">
        <v>660</v>
      </c>
      <c r="C62" s="4" t="s">
        <v>5</v>
      </c>
      <c r="D62" s="5">
        <v>2</v>
      </c>
      <c r="E62" s="101" t="s">
        <v>997</v>
      </c>
      <c r="F62" s="6">
        <v>2008</v>
      </c>
      <c r="G62" s="7" t="s">
        <v>8</v>
      </c>
      <c r="H62" s="53">
        <f t="shared" si="0"/>
        <v>675</v>
      </c>
      <c r="I62" s="53">
        <f t="shared" si="1"/>
        <v>9</v>
      </c>
      <c r="J62" s="141">
        <v>650</v>
      </c>
      <c r="K62" s="1"/>
      <c r="L62" s="1"/>
      <c r="M62" s="1"/>
      <c r="N62" s="1"/>
      <c r="O62" s="1"/>
      <c r="P62" s="1"/>
      <c r="Q62" s="1"/>
      <c r="R62" s="1"/>
    </row>
    <row r="63" spans="1:18" s="2" customFormat="1" ht="15.75" x14ac:dyDescent="0.2">
      <c r="A63" s="54" t="s">
        <v>830</v>
      </c>
      <c r="B63" s="3">
        <v>570</v>
      </c>
      <c r="C63" s="4" t="s">
        <v>5</v>
      </c>
      <c r="D63" s="5">
        <v>2</v>
      </c>
      <c r="E63" s="101" t="s">
        <v>997</v>
      </c>
      <c r="F63" s="6">
        <v>2008</v>
      </c>
      <c r="G63" s="7" t="s">
        <v>8</v>
      </c>
      <c r="H63" s="53">
        <f t="shared" si="0"/>
        <v>675</v>
      </c>
      <c r="I63" s="53">
        <f t="shared" si="1"/>
        <v>9</v>
      </c>
      <c r="J63" s="141">
        <v>650</v>
      </c>
      <c r="K63" s="1"/>
      <c r="L63" s="1"/>
      <c r="M63" s="1"/>
      <c r="N63" s="1"/>
      <c r="O63" s="1"/>
      <c r="P63" s="1"/>
      <c r="Q63" s="1"/>
      <c r="R63" s="1"/>
    </row>
    <row r="64" spans="1:18" s="2" customFormat="1" ht="15.75" x14ac:dyDescent="0.2">
      <c r="A64" s="54" t="s">
        <v>831</v>
      </c>
      <c r="B64" s="3">
        <v>150</v>
      </c>
      <c r="C64" s="4" t="s">
        <v>5</v>
      </c>
      <c r="D64" s="5">
        <v>2</v>
      </c>
      <c r="E64" s="101" t="s">
        <v>997</v>
      </c>
      <c r="F64" s="6">
        <v>2016</v>
      </c>
      <c r="G64" s="7" t="s">
        <v>823</v>
      </c>
      <c r="H64" s="53">
        <f t="shared" si="0"/>
        <v>675</v>
      </c>
      <c r="I64" s="53">
        <f t="shared" si="1"/>
        <v>9</v>
      </c>
      <c r="J64" s="141">
        <v>650</v>
      </c>
      <c r="K64" s="1"/>
      <c r="L64" s="1"/>
      <c r="M64" s="1"/>
      <c r="N64" s="1"/>
      <c r="O64" s="1"/>
      <c r="P64" s="1"/>
      <c r="Q64" s="1"/>
      <c r="R64" s="1"/>
    </row>
    <row r="65" spans="1:18" s="2" customFormat="1" ht="15.75" x14ac:dyDescent="0.2">
      <c r="A65" s="54" t="s">
        <v>832</v>
      </c>
      <c r="B65" s="3">
        <v>650</v>
      </c>
      <c r="C65" s="4" t="s">
        <v>5</v>
      </c>
      <c r="D65" s="5">
        <v>2</v>
      </c>
      <c r="E65" s="101" t="s">
        <v>997</v>
      </c>
      <c r="F65" s="6">
        <v>2016</v>
      </c>
      <c r="G65" s="7" t="s">
        <v>823</v>
      </c>
      <c r="H65" s="53">
        <f t="shared" si="0"/>
        <v>675</v>
      </c>
      <c r="I65" s="53">
        <f t="shared" si="1"/>
        <v>9</v>
      </c>
      <c r="J65" s="141">
        <v>650</v>
      </c>
      <c r="K65" s="1"/>
      <c r="L65" s="1"/>
      <c r="M65" s="1"/>
      <c r="N65" s="1"/>
      <c r="O65" s="1"/>
      <c r="P65" s="1"/>
      <c r="Q65" s="1"/>
      <c r="R65" s="1"/>
    </row>
    <row r="66" spans="1:18" s="2" customFormat="1" ht="15.75" x14ac:dyDescent="0.2">
      <c r="A66" s="54" t="s">
        <v>833</v>
      </c>
      <c r="B66" s="3">
        <v>189.12</v>
      </c>
      <c r="C66" s="4" t="s">
        <v>5</v>
      </c>
      <c r="D66" s="5">
        <v>3</v>
      </c>
      <c r="E66" s="101" t="s">
        <v>994</v>
      </c>
      <c r="F66" s="6">
        <v>2013</v>
      </c>
      <c r="G66" s="7" t="s">
        <v>834</v>
      </c>
      <c r="H66" s="53">
        <f t="shared" si="0"/>
        <v>675</v>
      </c>
      <c r="I66" s="53">
        <f t="shared" si="1"/>
        <v>9</v>
      </c>
      <c r="J66" s="141"/>
      <c r="K66" s="1"/>
      <c r="L66" s="1"/>
      <c r="M66" s="1"/>
      <c r="N66" s="1"/>
      <c r="O66" s="1"/>
      <c r="P66" s="1"/>
      <c r="Q66" s="1"/>
      <c r="R66" s="1"/>
    </row>
    <row r="67" spans="1:18" s="2" customFormat="1" ht="15.75" x14ac:dyDescent="0.2">
      <c r="A67" s="54" t="s">
        <v>835</v>
      </c>
      <c r="B67" s="3">
        <v>391.83103699999998</v>
      </c>
      <c r="C67" s="4" t="s">
        <v>5</v>
      </c>
      <c r="D67" s="5">
        <v>3</v>
      </c>
      <c r="E67" s="101" t="s">
        <v>994</v>
      </c>
      <c r="F67" s="6">
        <v>2011</v>
      </c>
      <c r="G67" s="7" t="s">
        <v>6</v>
      </c>
      <c r="H67" s="53">
        <f t="shared" si="0"/>
        <v>675</v>
      </c>
      <c r="I67" s="53">
        <f t="shared" si="1"/>
        <v>9</v>
      </c>
      <c r="J67" s="141"/>
      <c r="K67" s="1"/>
      <c r="L67" s="1"/>
      <c r="M67" s="1"/>
      <c r="N67" s="1"/>
      <c r="O67" s="1"/>
      <c r="P67" s="1"/>
      <c r="Q67" s="1"/>
      <c r="R67" s="1"/>
    </row>
    <row r="68" spans="1:18" s="2" customFormat="1" ht="15.75" x14ac:dyDescent="0.2">
      <c r="A68" s="54" t="s">
        <v>9</v>
      </c>
      <c r="B68" s="3">
        <v>726.83409200000006</v>
      </c>
      <c r="C68" s="4" t="s">
        <v>5</v>
      </c>
      <c r="D68" s="5">
        <v>2</v>
      </c>
      <c r="E68" s="101" t="s">
        <v>997</v>
      </c>
      <c r="F68" s="6">
        <v>2011</v>
      </c>
      <c r="G68" s="7" t="s">
        <v>6</v>
      </c>
      <c r="H68" s="53">
        <f t="shared" si="0"/>
        <v>675</v>
      </c>
      <c r="I68" s="53">
        <f t="shared" si="1"/>
        <v>9</v>
      </c>
      <c r="J68" s="141"/>
      <c r="K68" s="1"/>
      <c r="L68" s="1"/>
      <c r="M68" s="1"/>
      <c r="N68" s="1"/>
      <c r="O68" s="1"/>
      <c r="P68" s="1"/>
      <c r="Q68" s="1"/>
      <c r="R68" s="1"/>
    </row>
    <row r="69" spans="1:18" s="2" customFormat="1" ht="15.75" x14ac:dyDescent="0.2">
      <c r="A69" s="54" t="s">
        <v>10</v>
      </c>
      <c r="B69" s="3">
        <v>637.1432299999999</v>
      </c>
      <c r="C69" s="4" t="s">
        <v>5</v>
      </c>
      <c r="D69" s="5">
        <v>2</v>
      </c>
      <c r="E69" s="101" t="s">
        <v>997</v>
      </c>
      <c r="F69" s="6">
        <v>2011</v>
      </c>
      <c r="G69" s="7" t="s">
        <v>6</v>
      </c>
      <c r="H69" s="53">
        <f t="shared" si="0"/>
        <v>675</v>
      </c>
      <c r="I69" s="53">
        <f t="shared" si="1"/>
        <v>9</v>
      </c>
      <c r="J69" s="141"/>
      <c r="K69" s="1"/>
      <c r="L69" s="1"/>
      <c r="M69" s="1"/>
      <c r="N69" s="1"/>
      <c r="O69" s="1"/>
      <c r="P69" s="1"/>
      <c r="Q69" s="1"/>
      <c r="R69" s="1"/>
    </row>
    <row r="70" spans="1:18" s="2" customFormat="1" ht="22.5" x14ac:dyDescent="0.2">
      <c r="A70" s="54" t="s">
        <v>836</v>
      </c>
      <c r="B70" s="3">
        <v>790.6</v>
      </c>
      <c r="C70" s="4" t="s">
        <v>5</v>
      </c>
      <c r="D70" s="5">
        <v>4</v>
      </c>
      <c r="E70" s="101" t="s">
        <v>996</v>
      </c>
      <c r="F70" s="6">
        <v>2010</v>
      </c>
      <c r="G70" s="7" t="s">
        <v>820</v>
      </c>
      <c r="H70" s="53">
        <f t="shared" si="0"/>
        <v>675</v>
      </c>
      <c r="I70" s="53">
        <f t="shared" si="1"/>
        <v>9</v>
      </c>
      <c r="J70" s="141"/>
      <c r="K70" s="1"/>
      <c r="L70" s="1"/>
      <c r="M70" s="1"/>
      <c r="N70" s="1"/>
      <c r="O70" s="1"/>
      <c r="P70" s="1"/>
      <c r="Q70" s="1"/>
      <c r="R70" s="1"/>
    </row>
    <row r="71" spans="1:18" s="2" customFormat="1" ht="15.75" x14ac:dyDescent="0.2">
      <c r="A71" s="54" t="s">
        <v>207</v>
      </c>
      <c r="B71" s="3">
        <v>610.873739</v>
      </c>
      <c r="C71" s="4" t="s">
        <v>5</v>
      </c>
      <c r="D71" s="5">
        <v>3</v>
      </c>
      <c r="E71" s="101" t="s">
        <v>994</v>
      </c>
      <c r="F71" s="6">
        <v>2011</v>
      </c>
      <c r="G71" s="7" t="s">
        <v>6</v>
      </c>
      <c r="H71" s="53">
        <f t="shared" si="0"/>
        <v>675</v>
      </c>
      <c r="I71" s="53">
        <f t="shared" si="1"/>
        <v>9</v>
      </c>
      <c r="J71" s="141"/>
      <c r="K71" s="1"/>
      <c r="L71" s="1"/>
      <c r="M71" s="1"/>
      <c r="N71" s="1"/>
      <c r="O71" s="1"/>
      <c r="P71" s="1"/>
      <c r="Q71" s="1"/>
      <c r="R71" s="1"/>
    </row>
    <row r="72" spans="1:18" s="2" customFormat="1" ht="15.75" x14ac:dyDescent="0.2">
      <c r="A72" s="54" t="s">
        <v>837</v>
      </c>
      <c r="B72" s="3">
        <v>117.78</v>
      </c>
      <c r="C72" s="4" t="s">
        <v>5</v>
      </c>
      <c r="D72" s="5">
        <v>3</v>
      </c>
      <c r="E72" s="101" t="s">
        <v>994</v>
      </c>
      <c r="F72" s="6">
        <v>2013</v>
      </c>
      <c r="G72" s="7" t="s">
        <v>834</v>
      </c>
      <c r="H72" s="53">
        <f t="shared" si="0"/>
        <v>675</v>
      </c>
      <c r="I72" s="53">
        <f t="shared" si="1"/>
        <v>9</v>
      </c>
      <c r="J72" s="141"/>
      <c r="K72" s="1"/>
      <c r="L72" s="1"/>
      <c r="M72" s="1"/>
      <c r="N72" s="1"/>
      <c r="O72" s="1"/>
      <c r="P72" s="1"/>
      <c r="Q72" s="1"/>
      <c r="R72" s="1"/>
    </row>
    <row r="73" spans="1:18" s="2" customFormat="1" ht="22.5" x14ac:dyDescent="0.2">
      <c r="A73" s="54" t="s">
        <v>838</v>
      </c>
      <c r="B73" s="3">
        <v>303.8</v>
      </c>
      <c r="C73" s="4" t="s">
        <v>5</v>
      </c>
      <c r="D73" s="5">
        <v>4</v>
      </c>
      <c r="E73" s="101" t="s">
        <v>996</v>
      </c>
      <c r="F73" s="6">
        <v>2011</v>
      </c>
      <c r="G73" s="102" t="s">
        <v>839</v>
      </c>
      <c r="H73" s="53">
        <f t="shared" si="0"/>
        <v>675</v>
      </c>
      <c r="I73" s="53">
        <f t="shared" si="1"/>
        <v>9</v>
      </c>
      <c r="J73" s="141"/>
      <c r="K73" s="1"/>
      <c r="L73" s="1"/>
      <c r="M73" s="1"/>
      <c r="N73" s="1"/>
      <c r="O73" s="1"/>
      <c r="P73" s="1"/>
      <c r="Q73" s="1"/>
      <c r="R73" s="1"/>
    </row>
    <row r="74" spans="1:18" s="2" customFormat="1" ht="15.75" x14ac:dyDescent="0.2">
      <c r="A74" s="54" t="s">
        <v>840</v>
      </c>
      <c r="B74" s="3">
        <v>700.678676</v>
      </c>
      <c r="C74" s="4" t="s">
        <v>5</v>
      </c>
      <c r="D74" s="5">
        <v>1</v>
      </c>
      <c r="E74" s="101" t="s">
        <v>995</v>
      </c>
      <c r="F74" s="6">
        <v>2011</v>
      </c>
      <c r="G74" s="7" t="s">
        <v>6</v>
      </c>
      <c r="H74" s="53">
        <f t="shared" si="0"/>
        <v>675</v>
      </c>
      <c r="I74" s="53">
        <f t="shared" si="1"/>
        <v>9</v>
      </c>
      <c r="J74" s="141"/>
      <c r="K74" s="1"/>
      <c r="L74" s="1"/>
      <c r="M74" s="1"/>
      <c r="N74" s="1"/>
      <c r="O74" s="1"/>
      <c r="P74" s="1"/>
      <c r="Q74" s="1"/>
      <c r="R74" s="1"/>
    </row>
    <row r="75" spans="1:18" s="2" customFormat="1" ht="22.5" x14ac:dyDescent="0.2">
      <c r="A75" s="54" t="s">
        <v>841</v>
      </c>
      <c r="B75" s="3">
        <v>534.99687500000005</v>
      </c>
      <c r="C75" s="4" t="s">
        <v>5</v>
      </c>
      <c r="D75" s="5">
        <v>4</v>
      </c>
      <c r="E75" s="101" t="s">
        <v>996</v>
      </c>
      <c r="F75" s="6">
        <v>2011</v>
      </c>
      <c r="G75" s="7" t="s">
        <v>6</v>
      </c>
      <c r="H75" s="53">
        <f t="shared" si="0"/>
        <v>675</v>
      </c>
      <c r="I75" s="53">
        <f t="shared" si="1"/>
        <v>9</v>
      </c>
      <c r="J75" s="141"/>
      <c r="K75" s="1"/>
      <c r="L75" s="1"/>
      <c r="M75" s="1"/>
      <c r="N75" s="1"/>
      <c r="O75" s="1"/>
      <c r="P75" s="1"/>
      <c r="Q75" s="1"/>
      <c r="R75" s="1"/>
    </row>
    <row r="76" spans="1:18" s="2" customFormat="1" ht="15.75" x14ac:dyDescent="0.2">
      <c r="A76" s="54" t="s">
        <v>842</v>
      </c>
      <c r="B76" s="3">
        <v>309.62</v>
      </c>
      <c r="C76" s="4" t="s">
        <v>5</v>
      </c>
      <c r="D76" s="5">
        <v>3</v>
      </c>
      <c r="E76" s="101" t="s">
        <v>994</v>
      </c>
      <c r="F76" s="6">
        <v>2013</v>
      </c>
      <c r="G76" s="7" t="s">
        <v>834</v>
      </c>
      <c r="H76" s="53">
        <f t="shared" si="0"/>
        <v>675</v>
      </c>
      <c r="I76" s="53">
        <f t="shared" si="1"/>
        <v>9</v>
      </c>
      <c r="J76" s="141"/>
      <c r="K76" s="1"/>
      <c r="L76" s="1"/>
      <c r="M76" s="1"/>
      <c r="N76" s="1"/>
      <c r="O76" s="1"/>
      <c r="P76" s="1"/>
      <c r="Q76" s="1"/>
      <c r="R76" s="1"/>
    </row>
    <row r="77" spans="1:18" s="2" customFormat="1" ht="15.75" x14ac:dyDescent="0.2">
      <c r="A77" s="54" t="s">
        <v>843</v>
      </c>
      <c r="B77" s="3">
        <v>1825.6750550000002</v>
      </c>
      <c r="C77" s="4" t="s">
        <v>5</v>
      </c>
      <c r="D77" s="5">
        <v>1</v>
      </c>
      <c r="E77" s="101" t="s">
        <v>995</v>
      </c>
      <c r="F77" s="6">
        <v>2011</v>
      </c>
      <c r="G77" s="7" t="s">
        <v>6</v>
      </c>
      <c r="H77" s="53">
        <f t="shared" si="0"/>
        <v>675</v>
      </c>
      <c r="I77" s="53">
        <f t="shared" si="1"/>
        <v>9</v>
      </c>
      <c r="J77" s="141"/>
      <c r="K77" s="1"/>
      <c r="L77" s="1"/>
      <c r="M77" s="1"/>
      <c r="N77" s="1"/>
      <c r="O77" s="1"/>
      <c r="P77" s="1"/>
      <c r="Q77" s="1"/>
      <c r="R77" s="1"/>
    </row>
    <row r="78" spans="1:18" s="2" customFormat="1" ht="22.5" x14ac:dyDescent="0.2">
      <c r="A78" s="54" t="s">
        <v>844</v>
      </c>
      <c r="B78" s="3">
        <v>92.643637999999996</v>
      </c>
      <c r="C78" s="4" t="s">
        <v>5</v>
      </c>
      <c r="D78" s="5">
        <v>4</v>
      </c>
      <c r="E78" s="101" t="s">
        <v>996</v>
      </c>
      <c r="F78" s="6">
        <v>2011</v>
      </c>
      <c r="G78" s="7" t="s">
        <v>6</v>
      </c>
      <c r="H78" s="53">
        <f t="shared" si="0"/>
        <v>675</v>
      </c>
      <c r="I78" s="53">
        <f t="shared" si="1"/>
        <v>9</v>
      </c>
      <c r="J78" s="141"/>
      <c r="K78" s="1"/>
      <c r="L78" s="1"/>
      <c r="M78" s="1"/>
      <c r="N78" s="1"/>
      <c r="O78" s="1"/>
      <c r="P78" s="1"/>
      <c r="Q78" s="1"/>
      <c r="R78" s="1"/>
    </row>
    <row r="79" spans="1:18" s="2" customFormat="1" ht="15.75" x14ac:dyDescent="0.2">
      <c r="A79" s="54" t="s">
        <v>11</v>
      </c>
      <c r="B79" s="3">
        <v>819.49880799999994</v>
      </c>
      <c r="C79" s="4" t="s">
        <v>5</v>
      </c>
      <c r="D79" s="5">
        <v>2</v>
      </c>
      <c r="E79" s="101" t="s">
        <v>997</v>
      </c>
      <c r="F79" s="6">
        <v>2011</v>
      </c>
      <c r="G79" s="7" t="s">
        <v>6</v>
      </c>
      <c r="H79" s="53">
        <f t="shared" si="0"/>
        <v>675</v>
      </c>
      <c r="I79" s="53">
        <f t="shared" si="1"/>
        <v>9</v>
      </c>
      <c r="J79" s="141"/>
      <c r="K79" s="1"/>
      <c r="L79" s="1"/>
      <c r="M79" s="1"/>
      <c r="N79" s="1"/>
      <c r="O79" s="1"/>
      <c r="P79" s="1"/>
      <c r="Q79" s="1"/>
      <c r="R79" s="1"/>
    </row>
    <row r="80" spans="1:18" s="2" customFormat="1" ht="15.75" x14ac:dyDescent="0.2">
      <c r="A80" s="54" t="s">
        <v>845</v>
      </c>
      <c r="B80" s="3">
        <v>509.23</v>
      </c>
      <c r="C80" s="4" t="s">
        <v>5</v>
      </c>
      <c r="D80" s="5">
        <v>3</v>
      </c>
      <c r="E80" s="101" t="s">
        <v>994</v>
      </c>
      <c r="F80" s="6">
        <v>2013</v>
      </c>
      <c r="G80" s="7" t="s">
        <v>834</v>
      </c>
      <c r="H80" s="53">
        <f t="shared" si="0"/>
        <v>675</v>
      </c>
      <c r="I80" s="53">
        <f t="shared" si="1"/>
        <v>9</v>
      </c>
      <c r="J80" s="141"/>
      <c r="K80" s="1"/>
      <c r="L80" s="1"/>
      <c r="M80" s="1"/>
      <c r="N80" s="1"/>
      <c r="O80" s="1"/>
      <c r="P80" s="1"/>
      <c r="Q80" s="1"/>
      <c r="R80" s="1"/>
    </row>
    <row r="81" spans="1:18" s="2" customFormat="1" ht="15.75" x14ac:dyDescent="0.2">
      <c r="A81" s="54" t="s">
        <v>12</v>
      </c>
      <c r="B81" s="3">
        <v>1170.839671</v>
      </c>
      <c r="C81" s="4" t="s">
        <v>5</v>
      </c>
      <c r="D81" s="5">
        <v>2</v>
      </c>
      <c r="E81" s="101" t="s">
        <v>997</v>
      </c>
      <c r="F81" s="6">
        <v>2011</v>
      </c>
      <c r="G81" s="7" t="s">
        <v>6</v>
      </c>
      <c r="H81" s="53">
        <f t="shared" si="0"/>
        <v>675</v>
      </c>
      <c r="I81" s="53">
        <f t="shared" si="1"/>
        <v>9</v>
      </c>
      <c r="J81" s="141"/>
      <c r="K81" s="1"/>
      <c r="L81" s="1"/>
      <c r="M81" s="1"/>
      <c r="N81" s="1"/>
      <c r="O81" s="1"/>
      <c r="P81" s="1"/>
      <c r="Q81" s="1"/>
      <c r="R81" s="1"/>
    </row>
    <row r="82" spans="1:18" s="2" customFormat="1" ht="15.75" x14ac:dyDescent="0.2">
      <c r="A82" s="54" t="s">
        <v>846</v>
      </c>
      <c r="B82" s="3">
        <v>216.568535</v>
      </c>
      <c r="C82" s="4" t="s">
        <v>5</v>
      </c>
      <c r="D82" s="5">
        <v>1</v>
      </c>
      <c r="E82" s="101" t="s">
        <v>995</v>
      </c>
      <c r="F82" s="6">
        <v>2011</v>
      </c>
      <c r="G82" s="7" t="s">
        <v>6</v>
      </c>
      <c r="H82" s="53">
        <f t="shared" si="0"/>
        <v>675</v>
      </c>
      <c r="I82" s="53">
        <f t="shared" si="1"/>
        <v>9</v>
      </c>
      <c r="J82" s="141"/>
      <c r="K82" s="1"/>
      <c r="L82" s="1"/>
      <c r="M82" s="1"/>
      <c r="N82" s="1"/>
      <c r="O82" s="1"/>
      <c r="P82" s="1"/>
      <c r="Q82" s="1"/>
      <c r="R82" s="1"/>
    </row>
    <row r="83" spans="1:18" s="2" customFormat="1" ht="15.75" x14ac:dyDescent="0.2">
      <c r="A83" s="54" t="s">
        <v>360</v>
      </c>
      <c r="B83" s="3">
        <v>179.76332500000001</v>
      </c>
      <c r="C83" s="4" t="s">
        <v>5</v>
      </c>
      <c r="D83" s="5">
        <v>5</v>
      </c>
      <c r="E83" s="101" t="s">
        <v>998</v>
      </c>
      <c r="F83" s="6">
        <v>2011</v>
      </c>
      <c r="G83" s="7" t="s">
        <v>6</v>
      </c>
      <c r="H83" s="53">
        <f t="shared" si="0"/>
        <v>675</v>
      </c>
      <c r="I83" s="53">
        <f t="shared" si="1"/>
        <v>9</v>
      </c>
      <c r="J83" s="141"/>
      <c r="K83" s="1"/>
      <c r="L83" s="1"/>
      <c r="M83" s="1"/>
      <c r="N83" s="1"/>
      <c r="O83" s="1"/>
      <c r="P83" s="1"/>
      <c r="Q83" s="1"/>
      <c r="R83" s="1"/>
    </row>
    <row r="84" spans="1:18" s="2" customFormat="1" ht="15.75" x14ac:dyDescent="0.2">
      <c r="A84" s="54" t="s">
        <v>847</v>
      </c>
      <c r="B84" s="3">
        <v>930</v>
      </c>
      <c r="C84" s="4" t="s">
        <v>5</v>
      </c>
      <c r="D84" s="5">
        <v>5</v>
      </c>
      <c r="E84" s="101" t="s">
        <v>998</v>
      </c>
      <c r="F84" s="6">
        <v>2013</v>
      </c>
      <c r="G84" s="7" t="s">
        <v>848</v>
      </c>
      <c r="H84" s="53">
        <f t="shared" si="0"/>
        <v>675</v>
      </c>
      <c r="I84" s="53">
        <f t="shared" si="1"/>
        <v>9</v>
      </c>
      <c r="J84" s="141"/>
      <c r="K84" s="1"/>
      <c r="L84" s="1"/>
      <c r="M84" s="1"/>
      <c r="N84" s="1"/>
      <c r="O84" s="1"/>
      <c r="P84" s="1"/>
      <c r="Q84" s="1"/>
      <c r="R84" s="1"/>
    </row>
    <row r="85" spans="1:18" s="2" customFormat="1" ht="15.75" x14ac:dyDescent="0.2">
      <c r="A85" s="54" t="s">
        <v>849</v>
      </c>
      <c r="B85" s="3">
        <v>20</v>
      </c>
      <c r="C85" s="4" t="s">
        <v>5</v>
      </c>
      <c r="D85" s="5">
        <v>5</v>
      </c>
      <c r="E85" s="101" t="s">
        <v>998</v>
      </c>
      <c r="F85" s="6">
        <v>2013</v>
      </c>
      <c r="G85" s="7" t="s">
        <v>848</v>
      </c>
      <c r="H85" s="53">
        <f t="shared" si="0"/>
        <v>675</v>
      </c>
      <c r="I85" s="53">
        <f t="shared" si="1"/>
        <v>9</v>
      </c>
      <c r="J85" s="141"/>
      <c r="K85" s="1"/>
      <c r="L85" s="1"/>
      <c r="M85" s="1"/>
      <c r="N85" s="1"/>
      <c r="O85" s="1"/>
      <c r="P85" s="1"/>
      <c r="Q85" s="1"/>
      <c r="R85" s="1"/>
    </row>
    <row r="86" spans="1:18" s="2" customFormat="1" ht="15.75" x14ac:dyDescent="0.2">
      <c r="A86" s="54" t="s">
        <v>850</v>
      </c>
      <c r="B86" s="3">
        <v>10</v>
      </c>
      <c r="C86" s="4" t="s">
        <v>5</v>
      </c>
      <c r="D86" s="5">
        <v>5</v>
      </c>
      <c r="E86" s="101" t="s">
        <v>998</v>
      </c>
      <c r="F86" s="6">
        <v>2013</v>
      </c>
      <c r="G86" s="7" t="s">
        <v>848</v>
      </c>
      <c r="H86" s="53">
        <f t="shared" si="0"/>
        <v>675</v>
      </c>
      <c r="I86" s="53">
        <f t="shared" si="1"/>
        <v>9</v>
      </c>
      <c r="J86" s="141"/>
      <c r="K86" s="1"/>
      <c r="L86" s="1"/>
      <c r="M86" s="1"/>
      <c r="N86" s="1"/>
      <c r="O86" s="1"/>
      <c r="P86" s="1"/>
      <c r="Q86" s="1"/>
      <c r="R86" s="1"/>
    </row>
    <row r="87" spans="1:18" s="2" customFormat="1" ht="15.75" x14ac:dyDescent="0.2">
      <c r="A87" s="54" t="s">
        <v>851</v>
      </c>
      <c r="B87" s="3">
        <v>366</v>
      </c>
      <c r="C87" s="4" t="s">
        <v>5</v>
      </c>
      <c r="D87" s="5">
        <v>5</v>
      </c>
      <c r="E87" s="101" t="s">
        <v>998</v>
      </c>
      <c r="F87" s="6">
        <v>2013</v>
      </c>
      <c r="G87" s="7" t="s">
        <v>848</v>
      </c>
      <c r="H87" s="53">
        <f t="shared" si="0"/>
        <v>675</v>
      </c>
      <c r="I87" s="53">
        <f t="shared" si="1"/>
        <v>9</v>
      </c>
      <c r="J87" s="141"/>
      <c r="K87" s="1"/>
      <c r="L87" s="1"/>
      <c r="M87" s="1"/>
      <c r="N87" s="1"/>
      <c r="O87" s="1"/>
      <c r="P87" s="1"/>
      <c r="Q87" s="1"/>
      <c r="R87" s="1"/>
    </row>
    <row r="88" spans="1:18" s="2" customFormat="1" ht="15.75" x14ac:dyDescent="0.2">
      <c r="A88" s="54" t="s">
        <v>852</v>
      </c>
      <c r="B88" s="3">
        <v>15</v>
      </c>
      <c r="C88" s="4" t="s">
        <v>5</v>
      </c>
      <c r="D88" s="5">
        <v>5</v>
      </c>
      <c r="E88" s="101" t="s">
        <v>998</v>
      </c>
      <c r="F88" s="6">
        <v>2013</v>
      </c>
      <c r="G88" s="7" t="s">
        <v>848</v>
      </c>
      <c r="H88" s="53">
        <f t="shared" si="0"/>
        <v>675</v>
      </c>
      <c r="I88" s="53">
        <f t="shared" si="1"/>
        <v>9</v>
      </c>
      <c r="J88" s="141"/>
      <c r="K88" s="1"/>
      <c r="L88" s="1"/>
      <c r="M88" s="1"/>
      <c r="N88" s="1"/>
      <c r="O88" s="1"/>
      <c r="P88" s="1"/>
      <c r="Q88" s="1"/>
      <c r="R88" s="1"/>
    </row>
    <row r="89" spans="1:18" s="2" customFormat="1" ht="15.75" x14ac:dyDescent="0.2">
      <c r="A89" s="54" t="s">
        <v>853</v>
      </c>
      <c r="B89" s="3">
        <v>549</v>
      </c>
      <c r="C89" s="4" t="s">
        <v>5</v>
      </c>
      <c r="D89" s="5">
        <v>5</v>
      </c>
      <c r="E89" s="101" t="s">
        <v>998</v>
      </c>
      <c r="F89" s="6">
        <v>2013</v>
      </c>
      <c r="G89" s="7" t="s">
        <v>848</v>
      </c>
      <c r="H89" s="53">
        <f t="shared" si="0"/>
        <v>675</v>
      </c>
      <c r="I89" s="53">
        <f t="shared" si="1"/>
        <v>9</v>
      </c>
      <c r="J89" s="141"/>
      <c r="K89" s="1"/>
      <c r="L89" s="1"/>
      <c r="M89" s="1"/>
      <c r="N89" s="1"/>
      <c r="O89" s="1"/>
      <c r="P89" s="1"/>
      <c r="Q89" s="1"/>
      <c r="R89" s="1"/>
    </row>
    <row r="90" spans="1:18" s="2" customFormat="1" ht="15.75" x14ac:dyDescent="0.2">
      <c r="A90" s="54" t="s">
        <v>854</v>
      </c>
      <c r="B90" s="3">
        <v>248.99999999999997</v>
      </c>
      <c r="C90" s="4" t="s">
        <v>5</v>
      </c>
      <c r="D90" s="5">
        <v>5</v>
      </c>
      <c r="E90" s="101" t="s">
        <v>998</v>
      </c>
      <c r="F90" s="6">
        <v>2013</v>
      </c>
      <c r="G90" s="7" t="s">
        <v>848</v>
      </c>
      <c r="H90" s="53">
        <f t="shared" si="0"/>
        <v>675</v>
      </c>
      <c r="I90" s="53">
        <f t="shared" si="1"/>
        <v>9</v>
      </c>
      <c r="J90" s="141"/>
      <c r="K90" s="1"/>
      <c r="L90" s="1"/>
      <c r="M90" s="1"/>
      <c r="N90" s="1"/>
      <c r="O90" s="1"/>
      <c r="P90" s="1"/>
      <c r="Q90" s="1"/>
      <c r="R90" s="1"/>
    </row>
    <row r="91" spans="1:18" s="2" customFormat="1" ht="15.75" x14ac:dyDescent="0.2">
      <c r="A91" s="54" t="s">
        <v>855</v>
      </c>
      <c r="B91" s="3">
        <v>248.99999999999997</v>
      </c>
      <c r="C91" s="4" t="s">
        <v>5</v>
      </c>
      <c r="D91" s="5">
        <v>5</v>
      </c>
      <c r="E91" s="101" t="s">
        <v>998</v>
      </c>
      <c r="F91" s="6">
        <v>2013</v>
      </c>
      <c r="G91" s="7" t="s">
        <v>848</v>
      </c>
      <c r="H91" s="53">
        <f t="shared" si="0"/>
        <v>675</v>
      </c>
      <c r="I91" s="53">
        <f t="shared" si="1"/>
        <v>9</v>
      </c>
      <c r="J91" s="141"/>
      <c r="K91" s="1"/>
      <c r="L91" s="1"/>
      <c r="M91" s="1"/>
      <c r="N91" s="1"/>
      <c r="O91" s="1"/>
      <c r="P91" s="1"/>
      <c r="Q91" s="1"/>
      <c r="R91" s="1"/>
    </row>
    <row r="92" spans="1:18" s="2" customFormat="1" ht="15.75" x14ac:dyDescent="0.2">
      <c r="A92" s="54" t="s">
        <v>856</v>
      </c>
      <c r="B92" s="3">
        <v>180</v>
      </c>
      <c r="C92" s="4" t="s">
        <v>5</v>
      </c>
      <c r="D92" s="5">
        <v>5</v>
      </c>
      <c r="E92" s="101" t="s">
        <v>998</v>
      </c>
      <c r="F92" s="6">
        <v>2013</v>
      </c>
      <c r="G92" s="7" t="s">
        <v>848</v>
      </c>
      <c r="H92" s="53">
        <f t="shared" si="0"/>
        <v>675</v>
      </c>
      <c r="I92" s="53">
        <f t="shared" si="1"/>
        <v>9</v>
      </c>
      <c r="J92" s="141"/>
      <c r="K92" s="1"/>
      <c r="L92" s="1"/>
      <c r="M92" s="1"/>
      <c r="N92" s="1"/>
      <c r="O92" s="1"/>
      <c r="P92" s="1"/>
      <c r="Q92" s="1"/>
      <c r="R92" s="1"/>
    </row>
    <row r="93" spans="1:18" s="2" customFormat="1" ht="15.75" x14ac:dyDescent="0.2">
      <c r="A93" s="54" t="s">
        <v>857</v>
      </c>
      <c r="B93" s="3">
        <v>192</v>
      </c>
      <c r="C93" s="4" t="s">
        <v>5</v>
      </c>
      <c r="D93" s="5">
        <v>5</v>
      </c>
      <c r="E93" s="101" t="s">
        <v>998</v>
      </c>
      <c r="F93" s="6">
        <v>2013</v>
      </c>
      <c r="G93" s="7" t="s">
        <v>848</v>
      </c>
      <c r="H93" s="53">
        <f t="shared" si="0"/>
        <v>675</v>
      </c>
      <c r="I93" s="53">
        <f t="shared" si="1"/>
        <v>9</v>
      </c>
      <c r="J93" s="141"/>
      <c r="K93" s="1"/>
      <c r="L93" s="1"/>
      <c r="M93" s="1"/>
      <c r="N93" s="1"/>
      <c r="O93" s="1"/>
      <c r="P93" s="1"/>
      <c r="Q93" s="1"/>
      <c r="R93" s="1"/>
    </row>
    <row r="94" spans="1:18" s="2" customFormat="1" ht="15.75" x14ac:dyDescent="0.2">
      <c r="A94" s="54" t="s">
        <v>858</v>
      </c>
      <c r="B94" s="3">
        <v>6</v>
      </c>
      <c r="C94" s="4" t="s">
        <v>5</v>
      </c>
      <c r="D94" s="5">
        <v>5</v>
      </c>
      <c r="E94" s="101" t="s">
        <v>998</v>
      </c>
      <c r="F94" s="6">
        <v>2013</v>
      </c>
      <c r="G94" s="7" t="s">
        <v>848</v>
      </c>
      <c r="H94" s="53">
        <f t="shared" si="0"/>
        <v>675</v>
      </c>
      <c r="I94" s="53">
        <f t="shared" si="1"/>
        <v>9</v>
      </c>
      <c r="J94" s="141"/>
      <c r="K94" s="1"/>
      <c r="L94" s="1"/>
      <c r="M94" s="1"/>
      <c r="N94" s="1"/>
      <c r="O94" s="1"/>
      <c r="P94" s="1"/>
      <c r="Q94" s="1"/>
      <c r="R94" s="1"/>
    </row>
    <row r="95" spans="1:18" s="2" customFormat="1" ht="15.75" x14ac:dyDescent="0.2">
      <c r="A95" s="54" t="s">
        <v>859</v>
      </c>
      <c r="B95" s="3">
        <v>810</v>
      </c>
      <c r="C95" s="4" t="s">
        <v>5</v>
      </c>
      <c r="D95" s="5">
        <v>5</v>
      </c>
      <c r="E95" s="101" t="s">
        <v>998</v>
      </c>
      <c r="F95" s="6">
        <v>2013</v>
      </c>
      <c r="G95" s="7" t="s">
        <v>848</v>
      </c>
      <c r="H95" s="53">
        <f t="shared" si="0"/>
        <v>675</v>
      </c>
      <c r="I95" s="53">
        <f t="shared" si="1"/>
        <v>9</v>
      </c>
      <c r="J95" s="141"/>
      <c r="K95" s="1"/>
      <c r="L95" s="1"/>
      <c r="M95" s="1"/>
      <c r="N95" s="1"/>
      <c r="O95" s="1"/>
      <c r="P95" s="1"/>
      <c r="Q95" s="1"/>
      <c r="R95" s="1"/>
    </row>
    <row r="96" spans="1:18" s="2" customFormat="1" ht="15.75" x14ac:dyDescent="0.2">
      <c r="A96" s="54" t="s">
        <v>860</v>
      </c>
      <c r="B96" s="3">
        <v>248.99999999999997</v>
      </c>
      <c r="C96" s="4" t="s">
        <v>5</v>
      </c>
      <c r="D96" s="5">
        <v>5</v>
      </c>
      <c r="E96" s="101" t="s">
        <v>998</v>
      </c>
      <c r="F96" s="6">
        <v>2013</v>
      </c>
      <c r="G96" s="7" t="s">
        <v>848</v>
      </c>
      <c r="H96" s="53">
        <f t="shared" si="0"/>
        <v>675</v>
      </c>
      <c r="I96" s="53">
        <f t="shared" si="1"/>
        <v>9</v>
      </c>
      <c r="J96" s="141"/>
      <c r="K96" s="1"/>
      <c r="L96" s="1"/>
      <c r="M96" s="1"/>
      <c r="N96" s="1"/>
      <c r="O96" s="1"/>
      <c r="P96" s="1"/>
      <c r="Q96" s="1"/>
      <c r="R96" s="1"/>
    </row>
    <row r="97" spans="1:18" s="2" customFormat="1" ht="22.5" x14ac:dyDescent="0.2">
      <c r="A97" s="54" t="s">
        <v>861</v>
      </c>
      <c r="B97" s="3">
        <v>408.614261</v>
      </c>
      <c r="C97" s="4" t="s">
        <v>5</v>
      </c>
      <c r="D97" s="5">
        <v>4</v>
      </c>
      <c r="E97" s="101" t="s">
        <v>996</v>
      </c>
      <c r="F97" s="6">
        <v>2011</v>
      </c>
      <c r="G97" s="7" t="s">
        <v>6</v>
      </c>
      <c r="H97" s="53">
        <f t="shared" si="0"/>
        <v>675</v>
      </c>
      <c r="I97" s="53">
        <f t="shared" si="1"/>
        <v>9</v>
      </c>
      <c r="J97" s="141"/>
      <c r="K97" s="1"/>
      <c r="L97" s="1"/>
      <c r="M97" s="1"/>
      <c r="N97" s="1"/>
      <c r="O97" s="1"/>
      <c r="P97" s="1"/>
      <c r="Q97" s="1"/>
      <c r="R97" s="1"/>
    </row>
    <row r="98" spans="1:18" s="2" customFormat="1" ht="15.75" x14ac:dyDescent="0.2">
      <c r="A98" s="54" t="s">
        <v>13</v>
      </c>
      <c r="B98" s="3">
        <v>974.62491299999999</v>
      </c>
      <c r="C98" s="4" t="s">
        <v>5</v>
      </c>
      <c r="D98" s="5">
        <v>2</v>
      </c>
      <c r="E98" s="101" t="s">
        <v>997</v>
      </c>
      <c r="F98" s="6">
        <v>2011</v>
      </c>
      <c r="G98" s="7" t="s">
        <v>6</v>
      </c>
      <c r="H98" s="53">
        <f t="shared" si="0"/>
        <v>675</v>
      </c>
      <c r="I98" s="53">
        <f t="shared" si="1"/>
        <v>9</v>
      </c>
      <c r="J98" s="141"/>
      <c r="K98" s="1"/>
      <c r="L98" s="1"/>
      <c r="M98" s="1"/>
      <c r="N98" s="1"/>
      <c r="O98" s="1"/>
      <c r="P98" s="1"/>
      <c r="Q98" s="1"/>
      <c r="R98" s="1"/>
    </row>
    <row r="99" spans="1:18" s="2" customFormat="1" ht="15.75" x14ac:dyDescent="0.2">
      <c r="A99" s="54" t="s">
        <v>14</v>
      </c>
      <c r="B99" s="3">
        <v>578.26193499999999</v>
      </c>
      <c r="C99" s="4" t="s">
        <v>5</v>
      </c>
      <c r="D99" s="5">
        <v>2</v>
      </c>
      <c r="E99" s="101" t="s">
        <v>997</v>
      </c>
      <c r="F99" s="6">
        <v>2011</v>
      </c>
      <c r="G99" s="7" t="s">
        <v>6</v>
      </c>
      <c r="H99" s="53">
        <f t="shared" si="0"/>
        <v>675</v>
      </c>
      <c r="I99" s="53">
        <f t="shared" si="1"/>
        <v>9</v>
      </c>
      <c r="J99" s="141"/>
      <c r="K99" s="1"/>
      <c r="L99" s="1"/>
      <c r="M99" s="1"/>
      <c r="N99" s="1"/>
      <c r="O99" s="1"/>
      <c r="P99" s="1"/>
      <c r="Q99" s="1"/>
      <c r="R99" s="1"/>
    </row>
    <row r="100" spans="1:18" s="2" customFormat="1" ht="22.5" x14ac:dyDescent="0.2">
      <c r="A100" s="54" t="s">
        <v>862</v>
      </c>
      <c r="B100" s="3">
        <v>111.425218</v>
      </c>
      <c r="C100" s="4" t="s">
        <v>5</v>
      </c>
      <c r="D100" s="5">
        <v>4</v>
      </c>
      <c r="E100" s="101" t="s">
        <v>996</v>
      </c>
      <c r="F100" s="6">
        <v>2011</v>
      </c>
      <c r="G100" s="7" t="s">
        <v>6</v>
      </c>
      <c r="H100" s="53">
        <f t="shared" si="0"/>
        <v>675</v>
      </c>
      <c r="I100" s="53">
        <f t="shared" si="1"/>
        <v>9</v>
      </c>
      <c r="J100" s="141"/>
      <c r="K100" s="1"/>
      <c r="L100" s="1"/>
      <c r="M100" s="1"/>
      <c r="N100" s="1"/>
      <c r="O100" s="1"/>
      <c r="P100" s="1"/>
      <c r="Q100" s="1"/>
      <c r="R100" s="1"/>
    </row>
    <row r="101" spans="1:18" s="2" customFormat="1" ht="15.75" x14ac:dyDescent="0.2">
      <c r="A101" s="54" t="s">
        <v>863</v>
      </c>
      <c r="B101" s="3">
        <v>120.10997800000001</v>
      </c>
      <c r="C101" s="4" t="s">
        <v>5</v>
      </c>
      <c r="D101" s="5">
        <v>1</v>
      </c>
      <c r="E101" s="101" t="s">
        <v>995</v>
      </c>
      <c r="F101" s="6">
        <v>2011</v>
      </c>
      <c r="G101" s="7" t="s">
        <v>6</v>
      </c>
      <c r="H101" s="53">
        <f t="shared" si="0"/>
        <v>675</v>
      </c>
      <c r="I101" s="53">
        <f t="shared" si="1"/>
        <v>9</v>
      </c>
      <c r="J101" s="141"/>
      <c r="K101" s="1"/>
      <c r="L101" s="1"/>
      <c r="M101" s="1"/>
      <c r="N101" s="1"/>
      <c r="O101" s="1"/>
      <c r="P101" s="1"/>
      <c r="Q101" s="1"/>
      <c r="R101" s="1"/>
    </row>
    <row r="102" spans="1:18" s="2" customFormat="1" ht="15.75" x14ac:dyDescent="0.2">
      <c r="A102" s="54" t="s">
        <v>864</v>
      </c>
      <c r="B102" s="3">
        <v>4.1586059999999998</v>
      </c>
      <c r="C102" s="4" t="s">
        <v>5</v>
      </c>
      <c r="D102" s="5">
        <v>1</v>
      </c>
      <c r="E102" s="101" t="s">
        <v>995</v>
      </c>
      <c r="F102" s="6">
        <v>2011</v>
      </c>
      <c r="G102" s="7" t="s">
        <v>6</v>
      </c>
      <c r="H102" s="53">
        <f t="shared" si="0"/>
        <v>675</v>
      </c>
      <c r="I102" s="53">
        <f t="shared" si="1"/>
        <v>9</v>
      </c>
      <c r="J102" s="141"/>
      <c r="K102" s="1"/>
      <c r="L102" s="1"/>
      <c r="M102" s="1"/>
      <c r="N102" s="1"/>
      <c r="O102" s="1"/>
      <c r="P102" s="1"/>
      <c r="Q102" s="1"/>
      <c r="R102" s="1"/>
    </row>
    <row r="103" spans="1:18" s="2" customFormat="1" ht="22.5" x14ac:dyDescent="0.2">
      <c r="A103" s="54" t="s">
        <v>865</v>
      </c>
      <c r="B103" s="3">
        <v>63.756360999999998</v>
      </c>
      <c r="C103" s="4" t="s">
        <v>5</v>
      </c>
      <c r="D103" s="5">
        <v>4</v>
      </c>
      <c r="E103" s="101" t="s">
        <v>996</v>
      </c>
      <c r="F103" s="6">
        <v>2011</v>
      </c>
      <c r="G103" s="7" t="s">
        <v>6</v>
      </c>
      <c r="H103" s="53">
        <f t="shared" si="0"/>
        <v>675</v>
      </c>
      <c r="I103" s="53">
        <f t="shared" si="1"/>
        <v>9</v>
      </c>
      <c r="J103" s="141"/>
      <c r="K103" s="1"/>
      <c r="L103" s="1"/>
      <c r="M103" s="1"/>
      <c r="N103" s="1"/>
      <c r="O103" s="1"/>
      <c r="P103" s="1"/>
      <c r="Q103" s="1"/>
      <c r="R103" s="1"/>
    </row>
    <row r="104" spans="1:18" s="2" customFormat="1" ht="15.75" x14ac:dyDescent="0.2">
      <c r="A104" s="54" t="s">
        <v>866</v>
      </c>
      <c r="B104" s="3">
        <v>501.17933800000003</v>
      </c>
      <c r="C104" s="4" t="s">
        <v>5</v>
      </c>
      <c r="D104" s="5">
        <v>1</v>
      </c>
      <c r="E104" s="101" t="s">
        <v>995</v>
      </c>
      <c r="F104" s="6">
        <v>2011</v>
      </c>
      <c r="G104" s="7" t="s">
        <v>6</v>
      </c>
      <c r="H104" s="53">
        <f t="shared" si="0"/>
        <v>675</v>
      </c>
      <c r="I104" s="53">
        <f t="shared" si="1"/>
        <v>9</v>
      </c>
      <c r="J104" s="141"/>
      <c r="K104" s="1"/>
      <c r="L104" s="1"/>
      <c r="M104" s="1"/>
      <c r="N104" s="1"/>
      <c r="O104" s="1"/>
      <c r="P104" s="1"/>
      <c r="Q104" s="1"/>
      <c r="R104" s="1"/>
    </row>
    <row r="105" spans="1:18" s="2" customFormat="1" ht="15.75" x14ac:dyDescent="0.2">
      <c r="A105" s="54" t="s">
        <v>867</v>
      </c>
      <c r="B105" s="3">
        <v>386.45836400000002</v>
      </c>
      <c r="C105" s="4" t="s">
        <v>5</v>
      </c>
      <c r="D105" s="5">
        <v>3</v>
      </c>
      <c r="E105" s="101" t="s">
        <v>994</v>
      </c>
      <c r="F105" s="6">
        <v>2011</v>
      </c>
      <c r="G105" s="7" t="s">
        <v>6</v>
      </c>
      <c r="H105" s="53">
        <f t="shared" si="0"/>
        <v>675</v>
      </c>
      <c r="I105" s="53">
        <f t="shared" si="1"/>
        <v>9</v>
      </c>
      <c r="J105" s="141"/>
      <c r="K105" s="1"/>
      <c r="L105" s="1"/>
      <c r="M105" s="1"/>
      <c r="N105" s="1"/>
      <c r="O105" s="1"/>
      <c r="P105" s="1"/>
      <c r="Q105" s="1"/>
      <c r="R105" s="1"/>
    </row>
    <row r="106" spans="1:18" s="2" customFormat="1" ht="22.5" x14ac:dyDescent="0.2">
      <c r="A106" s="54" t="s">
        <v>868</v>
      </c>
      <c r="B106" s="3">
        <v>938.086187</v>
      </c>
      <c r="C106" s="4" t="s">
        <v>5</v>
      </c>
      <c r="D106" s="5">
        <v>4</v>
      </c>
      <c r="E106" s="101" t="s">
        <v>996</v>
      </c>
      <c r="F106" s="6">
        <v>2011</v>
      </c>
      <c r="G106" s="7" t="s">
        <v>6</v>
      </c>
      <c r="H106" s="53">
        <f t="shared" si="0"/>
        <v>675</v>
      </c>
      <c r="I106" s="53">
        <f t="shared" si="1"/>
        <v>9</v>
      </c>
      <c r="J106" s="141"/>
      <c r="K106" s="1"/>
      <c r="L106" s="1"/>
      <c r="M106" s="1"/>
      <c r="N106" s="1"/>
      <c r="O106" s="1"/>
      <c r="P106" s="1"/>
      <c r="Q106" s="1"/>
      <c r="R106" s="1"/>
    </row>
    <row r="107" spans="1:18" s="2" customFormat="1" ht="15.75" x14ac:dyDescent="0.2">
      <c r="A107" s="54" t="s">
        <v>869</v>
      </c>
      <c r="B107" s="3">
        <v>869.89</v>
      </c>
      <c r="C107" s="4" t="s">
        <v>5</v>
      </c>
      <c r="D107" s="5">
        <v>3</v>
      </c>
      <c r="E107" s="101" t="s">
        <v>994</v>
      </c>
      <c r="F107" s="6">
        <v>2013</v>
      </c>
      <c r="G107" s="7" t="s">
        <v>834</v>
      </c>
      <c r="H107" s="53">
        <f t="shared" si="0"/>
        <v>675</v>
      </c>
      <c r="I107" s="53">
        <f t="shared" si="1"/>
        <v>9</v>
      </c>
      <c r="J107" s="141"/>
      <c r="K107" s="1"/>
      <c r="L107" s="1"/>
      <c r="M107" s="1"/>
      <c r="N107" s="1"/>
      <c r="O107" s="1"/>
      <c r="P107" s="1"/>
      <c r="Q107" s="1"/>
      <c r="R107" s="1"/>
    </row>
    <row r="108" spans="1:18" s="2" customFormat="1" ht="15.75" x14ac:dyDescent="0.2">
      <c r="A108" s="54" t="s">
        <v>870</v>
      </c>
      <c r="B108" s="3">
        <v>547.35</v>
      </c>
      <c r="C108" s="4" t="s">
        <v>5</v>
      </c>
      <c r="D108" s="5">
        <v>3</v>
      </c>
      <c r="E108" s="101" t="s">
        <v>994</v>
      </c>
      <c r="F108" s="6">
        <v>2013</v>
      </c>
      <c r="G108" s="7" t="s">
        <v>834</v>
      </c>
      <c r="H108" s="53">
        <f t="shared" si="0"/>
        <v>675</v>
      </c>
      <c r="I108" s="53">
        <f t="shared" si="1"/>
        <v>9</v>
      </c>
      <c r="J108" s="141"/>
      <c r="K108" s="1"/>
      <c r="L108" s="1"/>
      <c r="M108" s="1"/>
      <c r="N108" s="1"/>
      <c r="O108" s="1"/>
      <c r="P108" s="1"/>
      <c r="Q108" s="1"/>
      <c r="R108" s="1"/>
    </row>
    <row r="109" spans="1:18" s="2" customFormat="1" ht="15.75" x14ac:dyDescent="0.2">
      <c r="A109" s="54" t="s">
        <v>871</v>
      </c>
      <c r="B109" s="3">
        <v>634.98</v>
      </c>
      <c r="C109" s="4" t="s">
        <v>5</v>
      </c>
      <c r="D109" s="5">
        <v>3</v>
      </c>
      <c r="E109" s="101" t="s">
        <v>994</v>
      </c>
      <c r="F109" s="6">
        <v>2013</v>
      </c>
      <c r="G109" s="7" t="s">
        <v>834</v>
      </c>
      <c r="H109" s="53">
        <f t="shared" si="0"/>
        <v>675</v>
      </c>
      <c r="I109" s="53">
        <f t="shared" si="1"/>
        <v>9</v>
      </c>
      <c r="J109" s="141"/>
      <c r="K109" s="1"/>
      <c r="L109" s="1"/>
      <c r="M109" s="1"/>
      <c r="N109" s="1"/>
      <c r="O109" s="1"/>
      <c r="P109" s="1"/>
      <c r="Q109" s="1"/>
      <c r="R109" s="1"/>
    </row>
    <row r="110" spans="1:18" s="2" customFormat="1" ht="22.5" x14ac:dyDescent="0.2">
      <c r="A110" s="54" t="s">
        <v>872</v>
      </c>
      <c r="B110" s="3">
        <v>641.74172799999997</v>
      </c>
      <c r="C110" s="4" t="s">
        <v>5</v>
      </c>
      <c r="D110" s="5">
        <v>4</v>
      </c>
      <c r="E110" s="101" t="s">
        <v>996</v>
      </c>
      <c r="F110" s="6">
        <v>2011</v>
      </c>
      <c r="G110" s="7" t="s">
        <v>6</v>
      </c>
      <c r="H110" s="53">
        <f t="shared" si="0"/>
        <v>675</v>
      </c>
      <c r="I110" s="53">
        <f t="shared" si="1"/>
        <v>9</v>
      </c>
      <c r="J110" s="141"/>
      <c r="K110" s="1"/>
      <c r="L110" s="1"/>
      <c r="M110" s="1"/>
      <c r="N110" s="1"/>
      <c r="O110" s="1"/>
      <c r="P110" s="1"/>
      <c r="Q110" s="1"/>
      <c r="R110" s="1"/>
    </row>
    <row r="111" spans="1:18" s="2" customFormat="1" ht="22.5" x14ac:dyDescent="0.2">
      <c r="A111" s="54" t="s">
        <v>873</v>
      </c>
      <c r="B111" s="3">
        <v>269.61384300000003</v>
      </c>
      <c r="C111" s="4" t="s">
        <v>5</v>
      </c>
      <c r="D111" s="5">
        <v>4</v>
      </c>
      <c r="E111" s="101" t="s">
        <v>996</v>
      </c>
      <c r="F111" s="6">
        <v>2011</v>
      </c>
      <c r="G111" s="7" t="s">
        <v>6</v>
      </c>
      <c r="H111" s="53">
        <f t="shared" si="0"/>
        <v>675</v>
      </c>
      <c r="I111" s="53">
        <f t="shared" si="1"/>
        <v>9</v>
      </c>
      <c r="J111" s="141"/>
      <c r="K111" s="1"/>
      <c r="L111" s="1"/>
      <c r="M111" s="1"/>
      <c r="N111" s="1"/>
      <c r="O111" s="1"/>
      <c r="P111" s="1"/>
      <c r="Q111" s="1"/>
      <c r="R111" s="1"/>
    </row>
    <row r="112" spans="1:18" s="2" customFormat="1" ht="15.75" x14ac:dyDescent="0.2">
      <c r="A112" s="54" t="s">
        <v>874</v>
      </c>
      <c r="B112" s="3">
        <v>500.88609500000001</v>
      </c>
      <c r="C112" s="4" t="s">
        <v>5</v>
      </c>
      <c r="D112" s="5">
        <v>1</v>
      </c>
      <c r="E112" s="101" t="s">
        <v>995</v>
      </c>
      <c r="F112" s="6">
        <v>2011</v>
      </c>
      <c r="G112" s="7" t="s">
        <v>6</v>
      </c>
      <c r="H112" s="53">
        <f t="shared" si="0"/>
        <v>675</v>
      </c>
      <c r="I112" s="53">
        <f t="shared" si="1"/>
        <v>9</v>
      </c>
      <c r="J112" s="141"/>
      <c r="K112" s="1"/>
      <c r="L112" s="1"/>
      <c r="M112" s="1"/>
      <c r="N112" s="1"/>
      <c r="O112" s="1"/>
      <c r="P112" s="1"/>
      <c r="Q112" s="1"/>
      <c r="R112" s="1"/>
    </row>
    <row r="113" spans="1:18" s="2" customFormat="1" ht="22.5" x14ac:dyDescent="0.2">
      <c r="A113" s="54" t="s">
        <v>875</v>
      </c>
      <c r="B113" s="3">
        <v>256.07279199999999</v>
      </c>
      <c r="C113" s="4" t="s">
        <v>5</v>
      </c>
      <c r="D113" s="5">
        <v>4</v>
      </c>
      <c r="E113" s="101" t="s">
        <v>996</v>
      </c>
      <c r="F113" s="6">
        <v>2011</v>
      </c>
      <c r="G113" s="7" t="s">
        <v>6</v>
      </c>
      <c r="H113" s="53">
        <f t="shared" si="0"/>
        <v>675</v>
      </c>
      <c r="I113" s="53">
        <f t="shared" si="1"/>
        <v>9</v>
      </c>
      <c r="J113" s="141"/>
      <c r="K113" s="1"/>
      <c r="L113" s="1"/>
      <c r="M113" s="1"/>
      <c r="N113" s="1"/>
      <c r="O113" s="1"/>
      <c r="P113" s="1"/>
      <c r="Q113" s="1"/>
      <c r="R113" s="1"/>
    </row>
    <row r="114" spans="1:18" s="2" customFormat="1" ht="15.75" x14ac:dyDescent="0.2">
      <c r="A114" s="54" t="s">
        <v>876</v>
      </c>
      <c r="B114" s="3">
        <v>677.99163799999997</v>
      </c>
      <c r="C114" s="4" t="s">
        <v>5</v>
      </c>
      <c r="D114" s="5">
        <v>1</v>
      </c>
      <c r="E114" s="101" t="s">
        <v>995</v>
      </c>
      <c r="F114" s="6">
        <v>2011</v>
      </c>
      <c r="G114" s="7" t="s">
        <v>6</v>
      </c>
      <c r="H114" s="53">
        <f t="shared" si="0"/>
        <v>675</v>
      </c>
      <c r="I114" s="53">
        <f t="shared" si="1"/>
        <v>9</v>
      </c>
      <c r="J114" s="141"/>
      <c r="K114" s="1"/>
      <c r="L114" s="1"/>
      <c r="M114" s="1"/>
      <c r="N114" s="1"/>
      <c r="O114" s="1"/>
      <c r="P114" s="1"/>
      <c r="Q114" s="1"/>
      <c r="R114" s="1"/>
    </row>
    <row r="115" spans="1:18" s="2" customFormat="1" ht="15.75" x14ac:dyDescent="0.2">
      <c r="A115" s="54" t="s">
        <v>877</v>
      </c>
      <c r="B115" s="3">
        <v>1142.24</v>
      </c>
      <c r="C115" s="4" t="s">
        <v>5</v>
      </c>
      <c r="D115" s="5">
        <v>3</v>
      </c>
      <c r="E115" s="101" t="s">
        <v>994</v>
      </c>
      <c r="F115" s="6">
        <v>2013</v>
      </c>
      <c r="G115" s="7" t="s">
        <v>834</v>
      </c>
      <c r="H115" s="53">
        <f t="shared" ref="H115:H178" si="2">VLOOKUP(E115,$A$25:$B$29,2,FALSE)</f>
        <v>675</v>
      </c>
      <c r="I115" s="53">
        <f t="shared" ref="I115:I178" si="3">VLOOKUP(E115,$A$25:$D$29,4,FALSE)</f>
        <v>9</v>
      </c>
      <c r="J115" s="141"/>
      <c r="K115" s="1"/>
      <c r="L115" s="1"/>
      <c r="M115" s="1"/>
      <c r="N115" s="1"/>
      <c r="O115" s="1"/>
      <c r="P115" s="1"/>
      <c r="Q115" s="1"/>
      <c r="R115" s="1"/>
    </row>
    <row r="116" spans="1:18" s="2" customFormat="1" ht="15.75" x14ac:dyDescent="0.2">
      <c r="A116" s="54" t="s">
        <v>878</v>
      </c>
      <c r="B116" s="3">
        <v>118.94845099999999</v>
      </c>
      <c r="C116" s="4" t="s">
        <v>5</v>
      </c>
      <c r="D116" s="5">
        <v>1</v>
      </c>
      <c r="E116" s="101" t="s">
        <v>995</v>
      </c>
      <c r="F116" s="6">
        <v>2011</v>
      </c>
      <c r="G116" s="7" t="s">
        <v>6</v>
      </c>
      <c r="H116" s="53">
        <f t="shared" si="2"/>
        <v>675</v>
      </c>
      <c r="I116" s="53">
        <f t="shared" si="3"/>
        <v>9</v>
      </c>
      <c r="J116" s="141"/>
      <c r="K116" s="1"/>
      <c r="L116" s="1"/>
      <c r="M116" s="1"/>
      <c r="N116" s="1"/>
      <c r="O116" s="1"/>
      <c r="P116" s="1"/>
      <c r="Q116" s="1"/>
      <c r="R116" s="1"/>
    </row>
    <row r="117" spans="1:18" s="2" customFormat="1" ht="15.75" x14ac:dyDescent="0.2">
      <c r="A117" s="54" t="s">
        <v>879</v>
      </c>
      <c r="B117" s="3">
        <v>417.44</v>
      </c>
      <c r="C117" s="4" t="s">
        <v>5</v>
      </c>
      <c r="D117" s="5">
        <v>3</v>
      </c>
      <c r="E117" s="101" t="s">
        <v>994</v>
      </c>
      <c r="F117" s="6">
        <v>2013</v>
      </c>
      <c r="G117" s="7" t="s">
        <v>834</v>
      </c>
      <c r="H117" s="53">
        <f t="shared" si="2"/>
        <v>675</v>
      </c>
      <c r="I117" s="53">
        <f t="shared" si="3"/>
        <v>9</v>
      </c>
      <c r="J117" s="141"/>
      <c r="K117" s="1"/>
      <c r="L117" s="1"/>
      <c r="M117" s="1"/>
      <c r="N117" s="1"/>
      <c r="O117" s="1"/>
      <c r="P117" s="1"/>
      <c r="Q117" s="1"/>
      <c r="R117" s="1"/>
    </row>
    <row r="118" spans="1:18" s="2" customFormat="1" ht="15.75" x14ac:dyDescent="0.2">
      <c r="A118" s="54" t="s">
        <v>880</v>
      </c>
      <c r="B118" s="3">
        <v>63.63</v>
      </c>
      <c r="C118" s="4" t="s">
        <v>5</v>
      </c>
      <c r="D118" s="5">
        <v>3</v>
      </c>
      <c r="E118" s="101" t="s">
        <v>994</v>
      </c>
      <c r="F118" s="6">
        <v>2013</v>
      </c>
      <c r="G118" s="7" t="s">
        <v>834</v>
      </c>
      <c r="H118" s="53">
        <f t="shared" si="2"/>
        <v>675</v>
      </c>
      <c r="I118" s="53">
        <f t="shared" si="3"/>
        <v>9</v>
      </c>
      <c r="J118" s="141"/>
      <c r="K118" s="1"/>
      <c r="L118" s="1"/>
      <c r="M118" s="1"/>
      <c r="N118" s="1"/>
      <c r="O118" s="1"/>
      <c r="P118" s="1"/>
      <c r="Q118" s="1"/>
      <c r="R118" s="1"/>
    </row>
    <row r="119" spans="1:18" s="2" customFormat="1" ht="15.75" x14ac:dyDescent="0.2">
      <c r="A119" s="54" t="s">
        <v>881</v>
      </c>
      <c r="B119" s="3">
        <v>425.18888199999998</v>
      </c>
      <c r="C119" s="4" t="s">
        <v>5</v>
      </c>
      <c r="D119" s="5">
        <v>1</v>
      </c>
      <c r="E119" s="101" t="s">
        <v>995</v>
      </c>
      <c r="F119" s="6">
        <v>2011</v>
      </c>
      <c r="G119" s="7" t="s">
        <v>6</v>
      </c>
      <c r="H119" s="53">
        <f t="shared" si="2"/>
        <v>675</v>
      </c>
      <c r="I119" s="53">
        <f t="shared" si="3"/>
        <v>9</v>
      </c>
      <c r="J119" s="141"/>
      <c r="K119" s="1"/>
      <c r="L119" s="1"/>
      <c r="M119" s="1"/>
      <c r="N119" s="1"/>
      <c r="O119" s="1"/>
      <c r="P119" s="1"/>
      <c r="Q119" s="1"/>
      <c r="R119" s="1"/>
    </row>
    <row r="120" spans="1:18" s="2" customFormat="1" ht="15.75" x14ac:dyDescent="0.2">
      <c r="A120" s="54" t="s">
        <v>882</v>
      </c>
      <c r="B120" s="3">
        <v>89.456935999999999</v>
      </c>
      <c r="C120" s="4" t="s">
        <v>5</v>
      </c>
      <c r="D120" s="5">
        <v>3</v>
      </c>
      <c r="E120" s="101" t="s">
        <v>994</v>
      </c>
      <c r="F120" s="6">
        <v>2011</v>
      </c>
      <c r="G120" s="7" t="s">
        <v>6</v>
      </c>
      <c r="H120" s="53">
        <f t="shared" si="2"/>
        <v>675</v>
      </c>
      <c r="I120" s="53">
        <f t="shared" si="3"/>
        <v>9</v>
      </c>
      <c r="J120" s="141"/>
      <c r="K120" s="1"/>
      <c r="L120" s="1"/>
      <c r="M120" s="1"/>
      <c r="N120" s="1"/>
      <c r="O120" s="1"/>
      <c r="P120" s="1"/>
      <c r="Q120" s="1"/>
      <c r="R120" s="1"/>
    </row>
    <row r="121" spans="1:18" s="2" customFormat="1" ht="15.75" x14ac:dyDescent="0.2">
      <c r="A121" s="54" t="s">
        <v>883</v>
      </c>
      <c r="B121" s="3">
        <v>784.56</v>
      </c>
      <c r="C121" s="4" t="s">
        <v>5</v>
      </c>
      <c r="D121" s="5">
        <v>3</v>
      </c>
      <c r="E121" s="101" t="s">
        <v>994</v>
      </c>
      <c r="F121" s="6">
        <v>2013</v>
      </c>
      <c r="G121" s="7" t="s">
        <v>834</v>
      </c>
      <c r="H121" s="53">
        <f t="shared" si="2"/>
        <v>675</v>
      </c>
      <c r="I121" s="53">
        <f t="shared" si="3"/>
        <v>9</v>
      </c>
      <c r="J121" s="141"/>
      <c r="K121" s="1"/>
      <c r="L121" s="1"/>
      <c r="M121" s="1"/>
      <c r="N121" s="1"/>
      <c r="O121" s="1"/>
      <c r="P121" s="1"/>
      <c r="Q121" s="1"/>
      <c r="R121" s="1"/>
    </row>
    <row r="122" spans="1:18" s="2" customFormat="1" ht="15.75" x14ac:dyDescent="0.2">
      <c r="A122" s="54" t="s">
        <v>884</v>
      </c>
      <c r="B122" s="3">
        <v>214.76750899999999</v>
      </c>
      <c r="C122" s="4" t="s">
        <v>5</v>
      </c>
      <c r="D122" s="5">
        <v>1</v>
      </c>
      <c r="E122" s="101" t="s">
        <v>995</v>
      </c>
      <c r="F122" s="6">
        <v>2011</v>
      </c>
      <c r="G122" s="7" t="s">
        <v>6</v>
      </c>
      <c r="H122" s="53">
        <f t="shared" si="2"/>
        <v>675</v>
      </c>
      <c r="I122" s="53">
        <f t="shared" si="3"/>
        <v>9</v>
      </c>
      <c r="J122" s="141"/>
      <c r="K122" s="1"/>
      <c r="L122" s="1"/>
      <c r="M122" s="1"/>
      <c r="N122" s="1"/>
      <c r="O122" s="1"/>
      <c r="P122" s="1"/>
      <c r="Q122" s="1"/>
      <c r="R122" s="1"/>
    </row>
    <row r="123" spans="1:18" s="2" customFormat="1" ht="15.75" x14ac:dyDescent="0.2">
      <c r="A123" s="54" t="s">
        <v>885</v>
      </c>
      <c r="B123" s="3">
        <v>772.32144599999992</v>
      </c>
      <c r="C123" s="4" t="s">
        <v>5</v>
      </c>
      <c r="D123" s="5">
        <v>3</v>
      </c>
      <c r="E123" s="101" t="s">
        <v>994</v>
      </c>
      <c r="F123" s="6">
        <v>2011</v>
      </c>
      <c r="G123" s="7" t="s">
        <v>6</v>
      </c>
      <c r="H123" s="53">
        <f t="shared" si="2"/>
        <v>675</v>
      </c>
      <c r="I123" s="53">
        <f t="shared" si="3"/>
        <v>9</v>
      </c>
      <c r="J123" s="141"/>
      <c r="K123" s="1"/>
      <c r="L123" s="1"/>
      <c r="M123" s="1"/>
      <c r="N123" s="1"/>
      <c r="O123" s="1"/>
      <c r="P123" s="1"/>
      <c r="Q123" s="1"/>
      <c r="R123" s="1"/>
    </row>
    <row r="124" spans="1:18" s="2" customFormat="1" ht="15.75" x14ac:dyDescent="0.2">
      <c r="A124" s="54" t="s">
        <v>886</v>
      </c>
      <c r="B124" s="3">
        <v>895.29</v>
      </c>
      <c r="C124" s="4" t="s">
        <v>5</v>
      </c>
      <c r="D124" s="5">
        <v>3</v>
      </c>
      <c r="E124" s="101" t="s">
        <v>994</v>
      </c>
      <c r="F124" s="6">
        <v>2013</v>
      </c>
      <c r="G124" s="7" t="s">
        <v>834</v>
      </c>
      <c r="H124" s="53">
        <f t="shared" si="2"/>
        <v>675</v>
      </c>
      <c r="I124" s="53">
        <f t="shared" si="3"/>
        <v>9</v>
      </c>
      <c r="J124" s="141"/>
      <c r="K124" s="1"/>
      <c r="L124" s="1"/>
      <c r="M124" s="1"/>
      <c r="N124" s="1"/>
      <c r="O124" s="1"/>
      <c r="P124" s="1"/>
      <c r="Q124" s="1"/>
      <c r="R124" s="1"/>
    </row>
    <row r="125" spans="1:18" s="2" customFormat="1" ht="22.5" x14ac:dyDescent="0.2">
      <c r="A125" s="54" t="s">
        <v>887</v>
      </c>
      <c r="B125" s="3">
        <v>802.7</v>
      </c>
      <c r="C125" s="4" t="s">
        <v>5</v>
      </c>
      <c r="D125" s="5">
        <v>4</v>
      </c>
      <c r="E125" s="101" t="s">
        <v>996</v>
      </c>
      <c r="F125" s="6">
        <v>2010</v>
      </c>
      <c r="G125" s="7" t="s">
        <v>820</v>
      </c>
      <c r="H125" s="53">
        <f t="shared" si="2"/>
        <v>675</v>
      </c>
      <c r="I125" s="53">
        <f t="shared" si="3"/>
        <v>9</v>
      </c>
      <c r="J125" s="141"/>
      <c r="K125" s="1"/>
      <c r="L125" s="1"/>
      <c r="M125" s="1"/>
      <c r="N125" s="1"/>
      <c r="O125" s="1"/>
      <c r="P125" s="1"/>
      <c r="Q125" s="1"/>
      <c r="R125" s="1"/>
    </row>
    <row r="126" spans="1:18" s="2" customFormat="1" ht="22.5" x14ac:dyDescent="0.2">
      <c r="A126" s="54" t="s">
        <v>888</v>
      </c>
      <c r="B126" s="3">
        <v>341.53493600000002</v>
      </c>
      <c r="C126" s="4" t="s">
        <v>5</v>
      </c>
      <c r="D126" s="5">
        <v>4</v>
      </c>
      <c r="E126" s="101" t="s">
        <v>996</v>
      </c>
      <c r="F126" s="6">
        <v>2011</v>
      </c>
      <c r="G126" s="7" t="s">
        <v>6</v>
      </c>
      <c r="H126" s="53">
        <f t="shared" si="2"/>
        <v>675</v>
      </c>
      <c r="I126" s="53">
        <f t="shared" si="3"/>
        <v>9</v>
      </c>
      <c r="J126" s="141"/>
      <c r="K126" s="1"/>
      <c r="L126" s="1"/>
      <c r="M126" s="1"/>
      <c r="N126" s="1"/>
      <c r="O126" s="1"/>
      <c r="P126" s="1"/>
      <c r="Q126" s="1"/>
      <c r="R126" s="1"/>
    </row>
    <row r="127" spans="1:18" s="2" customFormat="1" ht="22.5" x14ac:dyDescent="0.2">
      <c r="A127" s="54" t="s">
        <v>889</v>
      </c>
      <c r="B127" s="3">
        <v>483.325309</v>
      </c>
      <c r="C127" s="4" t="s">
        <v>5</v>
      </c>
      <c r="D127" s="5">
        <v>4</v>
      </c>
      <c r="E127" s="101" t="s">
        <v>996</v>
      </c>
      <c r="F127" s="6">
        <v>2011</v>
      </c>
      <c r="G127" s="7" t="s">
        <v>6</v>
      </c>
      <c r="H127" s="53">
        <f t="shared" si="2"/>
        <v>675</v>
      </c>
      <c r="I127" s="53">
        <f t="shared" si="3"/>
        <v>9</v>
      </c>
      <c r="J127" s="141"/>
      <c r="K127" s="1"/>
      <c r="L127" s="1"/>
      <c r="M127" s="1"/>
      <c r="N127" s="1"/>
      <c r="O127" s="1"/>
      <c r="P127" s="1"/>
      <c r="Q127" s="1"/>
      <c r="R127" s="1"/>
    </row>
    <row r="128" spans="1:18" s="2" customFormat="1" ht="22.5" x14ac:dyDescent="0.2">
      <c r="A128" s="54" t="s">
        <v>890</v>
      </c>
      <c r="B128" s="3">
        <v>415.48735199999999</v>
      </c>
      <c r="C128" s="4" t="s">
        <v>5</v>
      </c>
      <c r="D128" s="5">
        <v>4</v>
      </c>
      <c r="E128" s="101" t="s">
        <v>996</v>
      </c>
      <c r="F128" s="6">
        <v>2011</v>
      </c>
      <c r="G128" s="7" t="s">
        <v>6</v>
      </c>
      <c r="H128" s="53">
        <f t="shared" si="2"/>
        <v>675</v>
      </c>
      <c r="I128" s="53">
        <f t="shared" si="3"/>
        <v>9</v>
      </c>
      <c r="J128" s="141"/>
      <c r="K128" s="1"/>
      <c r="L128" s="1"/>
      <c r="M128" s="1"/>
      <c r="N128" s="1"/>
      <c r="O128" s="1"/>
      <c r="P128" s="1"/>
      <c r="Q128" s="1"/>
      <c r="R128" s="1"/>
    </row>
    <row r="129" spans="1:18" s="2" customFormat="1" ht="15.75" x14ac:dyDescent="0.2">
      <c r="A129" s="54" t="s">
        <v>891</v>
      </c>
      <c r="B129" s="3">
        <v>786.68063200000006</v>
      </c>
      <c r="C129" s="4" t="s">
        <v>5</v>
      </c>
      <c r="D129" s="5">
        <v>2</v>
      </c>
      <c r="E129" s="101" t="s">
        <v>997</v>
      </c>
      <c r="F129" s="6">
        <v>2011</v>
      </c>
      <c r="G129" s="7" t="s">
        <v>6</v>
      </c>
      <c r="H129" s="53">
        <f t="shared" si="2"/>
        <v>675</v>
      </c>
      <c r="I129" s="53">
        <f t="shared" si="3"/>
        <v>9</v>
      </c>
      <c r="J129" s="141"/>
      <c r="K129" s="1"/>
      <c r="L129" s="1"/>
      <c r="M129" s="1"/>
      <c r="N129" s="1"/>
      <c r="O129" s="1"/>
      <c r="P129" s="1"/>
      <c r="Q129" s="1"/>
      <c r="R129" s="1"/>
    </row>
    <row r="130" spans="1:18" s="2" customFormat="1" ht="15.75" x14ac:dyDescent="0.2">
      <c r="A130" s="54" t="s">
        <v>892</v>
      </c>
      <c r="B130" s="3">
        <v>374.62</v>
      </c>
      <c r="C130" s="4" t="s">
        <v>5</v>
      </c>
      <c r="D130" s="5">
        <v>3</v>
      </c>
      <c r="E130" s="101" t="s">
        <v>994</v>
      </c>
      <c r="F130" s="6">
        <v>2013</v>
      </c>
      <c r="G130" s="7" t="s">
        <v>834</v>
      </c>
      <c r="H130" s="53">
        <f t="shared" si="2"/>
        <v>675</v>
      </c>
      <c r="I130" s="53">
        <f t="shared" si="3"/>
        <v>9</v>
      </c>
      <c r="J130" s="141"/>
      <c r="K130" s="1"/>
      <c r="L130" s="1"/>
      <c r="M130" s="1"/>
      <c r="N130" s="1"/>
      <c r="O130" s="1"/>
      <c r="P130" s="1"/>
      <c r="Q130" s="1"/>
      <c r="R130" s="1"/>
    </row>
    <row r="131" spans="1:18" s="2" customFormat="1" ht="15.75" x14ac:dyDescent="0.2">
      <c r="A131" s="54" t="s">
        <v>893</v>
      </c>
      <c r="B131" s="3">
        <v>0.19348400000000002</v>
      </c>
      <c r="C131" s="4" t="s">
        <v>5</v>
      </c>
      <c r="D131" s="5">
        <v>3</v>
      </c>
      <c r="E131" s="101" t="s">
        <v>994</v>
      </c>
      <c r="F131" s="6">
        <v>2011</v>
      </c>
      <c r="G131" s="7" t="s">
        <v>6</v>
      </c>
      <c r="H131" s="53">
        <f t="shared" si="2"/>
        <v>675</v>
      </c>
      <c r="I131" s="53">
        <f t="shared" si="3"/>
        <v>9</v>
      </c>
      <c r="J131" s="141"/>
      <c r="K131" s="1"/>
      <c r="L131" s="1"/>
      <c r="M131" s="1"/>
      <c r="N131" s="1"/>
      <c r="O131" s="1"/>
      <c r="P131" s="1"/>
      <c r="Q131" s="1"/>
      <c r="R131" s="1"/>
    </row>
    <row r="132" spans="1:18" s="2" customFormat="1" ht="15.75" x14ac:dyDescent="0.2">
      <c r="A132" s="54" t="s">
        <v>15</v>
      </c>
      <c r="B132" s="3">
        <v>1333.174843</v>
      </c>
      <c r="C132" s="4" t="s">
        <v>5</v>
      </c>
      <c r="D132" s="5">
        <v>2</v>
      </c>
      <c r="E132" s="101" t="s">
        <v>997</v>
      </c>
      <c r="F132" s="6">
        <v>2011</v>
      </c>
      <c r="G132" s="7" t="s">
        <v>6</v>
      </c>
      <c r="H132" s="53">
        <f t="shared" si="2"/>
        <v>675</v>
      </c>
      <c r="I132" s="53">
        <f t="shared" si="3"/>
        <v>9</v>
      </c>
      <c r="J132" s="141"/>
      <c r="K132" s="1"/>
      <c r="L132" s="1"/>
      <c r="M132" s="1"/>
      <c r="N132" s="1"/>
      <c r="O132" s="1"/>
      <c r="P132" s="1"/>
      <c r="Q132" s="1"/>
      <c r="R132" s="1"/>
    </row>
    <row r="133" spans="1:18" s="2" customFormat="1" ht="15.75" x14ac:dyDescent="0.2">
      <c r="A133" s="54" t="s">
        <v>16</v>
      </c>
      <c r="B133" s="3">
        <v>684.69397700000002</v>
      </c>
      <c r="C133" s="4" t="s">
        <v>5</v>
      </c>
      <c r="D133" s="5">
        <v>2</v>
      </c>
      <c r="E133" s="101" t="s">
        <v>997</v>
      </c>
      <c r="F133" s="6">
        <v>2011</v>
      </c>
      <c r="G133" s="7" t="s">
        <v>6</v>
      </c>
      <c r="H133" s="53">
        <f t="shared" si="2"/>
        <v>675</v>
      </c>
      <c r="I133" s="53">
        <f t="shared" si="3"/>
        <v>9</v>
      </c>
      <c r="J133" s="141"/>
      <c r="K133" s="1"/>
      <c r="L133" s="1"/>
      <c r="M133" s="1"/>
      <c r="N133" s="1"/>
      <c r="O133" s="1"/>
      <c r="P133" s="1"/>
      <c r="Q133" s="1"/>
      <c r="R133" s="1"/>
    </row>
    <row r="134" spans="1:18" s="2" customFormat="1" ht="15.75" x14ac:dyDescent="0.2">
      <c r="A134" s="54" t="s">
        <v>17</v>
      </c>
      <c r="B134" s="3">
        <v>631.113877</v>
      </c>
      <c r="C134" s="4" t="s">
        <v>5</v>
      </c>
      <c r="D134" s="5">
        <v>2</v>
      </c>
      <c r="E134" s="101" t="s">
        <v>997</v>
      </c>
      <c r="F134" s="6">
        <v>2011</v>
      </c>
      <c r="G134" s="7" t="s">
        <v>6</v>
      </c>
      <c r="H134" s="53">
        <f t="shared" si="2"/>
        <v>675</v>
      </c>
      <c r="I134" s="53">
        <f t="shared" si="3"/>
        <v>9</v>
      </c>
      <c r="J134" s="141"/>
      <c r="K134" s="1"/>
      <c r="L134" s="1"/>
      <c r="M134" s="1"/>
      <c r="N134" s="1"/>
      <c r="O134" s="1"/>
      <c r="P134" s="1"/>
      <c r="Q134" s="1"/>
      <c r="R134" s="1"/>
    </row>
    <row r="135" spans="1:18" s="2" customFormat="1" ht="15.75" x14ac:dyDescent="0.2">
      <c r="A135" s="54" t="s">
        <v>18</v>
      </c>
      <c r="B135" s="3">
        <v>820.61462600000004</v>
      </c>
      <c r="C135" s="4" t="s">
        <v>5</v>
      </c>
      <c r="D135" s="5">
        <v>2</v>
      </c>
      <c r="E135" s="101" t="s">
        <v>997</v>
      </c>
      <c r="F135" s="6">
        <v>2011</v>
      </c>
      <c r="G135" s="7" t="s">
        <v>6</v>
      </c>
      <c r="H135" s="53">
        <f t="shared" si="2"/>
        <v>675</v>
      </c>
      <c r="I135" s="53">
        <f t="shared" si="3"/>
        <v>9</v>
      </c>
      <c r="J135" s="141"/>
      <c r="K135" s="1"/>
      <c r="L135" s="1"/>
      <c r="M135" s="1"/>
      <c r="N135" s="1"/>
      <c r="O135" s="1"/>
      <c r="P135" s="1"/>
      <c r="Q135" s="1"/>
      <c r="R135" s="1"/>
    </row>
    <row r="136" spans="1:18" s="2" customFormat="1" ht="15.75" x14ac:dyDescent="0.2">
      <c r="A136" s="54" t="s">
        <v>894</v>
      </c>
      <c r="B136" s="3">
        <v>467.5</v>
      </c>
      <c r="C136" s="4" t="s">
        <v>5</v>
      </c>
      <c r="D136" s="5">
        <v>3</v>
      </c>
      <c r="E136" s="101" t="s">
        <v>994</v>
      </c>
      <c r="F136" s="6">
        <v>2015</v>
      </c>
      <c r="G136" s="7" t="s">
        <v>895</v>
      </c>
      <c r="H136" s="53">
        <f t="shared" si="2"/>
        <v>675</v>
      </c>
      <c r="I136" s="53">
        <f t="shared" si="3"/>
        <v>9</v>
      </c>
      <c r="J136" s="141"/>
      <c r="K136" s="1"/>
      <c r="L136" s="1"/>
      <c r="M136" s="1"/>
      <c r="N136" s="1"/>
      <c r="O136" s="1"/>
      <c r="P136" s="1"/>
      <c r="Q136" s="1"/>
      <c r="R136" s="1"/>
    </row>
    <row r="137" spans="1:18" s="2" customFormat="1" ht="15.75" x14ac:dyDescent="0.2">
      <c r="A137" s="54" t="s">
        <v>896</v>
      </c>
      <c r="B137" s="3">
        <v>740.30352400000004</v>
      </c>
      <c r="C137" s="4" t="s">
        <v>5</v>
      </c>
      <c r="D137" s="5">
        <v>3</v>
      </c>
      <c r="E137" s="101" t="s">
        <v>994</v>
      </c>
      <c r="F137" s="6">
        <v>2011</v>
      </c>
      <c r="G137" s="7" t="s">
        <v>6</v>
      </c>
      <c r="H137" s="53">
        <f t="shared" si="2"/>
        <v>675</v>
      </c>
      <c r="I137" s="53">
        <f t="shared" si="3"/>
        <v>9</v>
      </c>
      <c r="J137" s="141"/>
      <c r="K137" s="1"/>
      <c r="L137" s="1"/>
      <c r="M137" s="1"/>
      <c r="N137" s="1"/>
      <c r="O137" s="1"/>
      <c r="P137" s="1"/>
      <c r="Q137" s="1"/>
      <c r="R137" s="1"/>
    </row>
    <row r="138" spans="1:18" s="2" customFormat="1" ht="15.75" x14ac:dyDescent="0.2">
      <c r="A138" s="54" t="s">
        <v>897</v>
      </c>
      <c r="B138" s="3">
        <v>511.17</v>
      </c>
      <c r="C138" s="4" t="s">
        <v>5</v>
      </c>
      <c r="D138" s="5">
        <v>3</v>
      </c>
      <c r="E138" s="101" t="s">
        <v>994</v>
      </c>
      <c r="F138" s="6">
        <v>2013</v>
      </c>
      <c r="G138" s="7" t="s">
        <v>834</v>
      </c>
      <c r="H138" s="53">
        <f t="shared" si="2"/>
        <v>675</v>
      </c>
      <c r="I138" s="53">
        <f t="shared" si="3"/>
        <v>9</v>
      </c>
      <c r="J138" s="141"/>
      <c r="K138" s="1"/>
      <c r="L138" s="1"/>
      <c r="M138" s="1"/>
      <c r="N138" s="1"/>
      <c r="O138" s="1"/>
      <c r="P138" s="1"/>
      <c r="Q138" s="1"/>
      <c r="R138" s="1"/>
    </row>
    <row r="139" spans="1:18" s="2" customFormat="1" ht="22.5" x14ac:dyDescent="0.2">
      <c r="A139" s="54" t="s">
        <v>898</v>
      </c>
      <c r="B139" s="3">
        <v>796.10623300000009</v>
      </c>
      <c r="C139" s="4" t="s">
        <v>5</v>
      </c>
      <c r="D139" s="5">
        <v>4</v>
      </c>
      <c r="E139" s="101" t="s">
        <v>996</v>
      </c>
      <c r="F139" s="6">
        <v>2011</v>
      </c>
      <c r="G139" s="7" t="s">
        <v>6</v>
      </c>
      <c r="H139" s="53">
        <f t="shared" si="2"/>
        <v>675</v>
      </c>
      <c r="I139" s="53">
        <f t="shared" si="3"/>
        <v>9</v>
      </c>
      <c r="J139" s="141"/>
      <c r="K139" s="1"/>
      <c r="L139" s="1"/>
      <c r="M139" s="1"/>
      <c r="N139" s="1"/>
      <c r="O139" s="1"/>
      <c r="P139" s="1"/>
      <c r="Q139" s="1"/>
      <c r="R139" s="1"/>
    </row>
    <row r="140" spans="1:18" s="2" customFormat="1" ht="15.75" x14ac:dyDescent="0.2">
      <c r="A140" s="54" t="s">
        <v>19</v>
      </c>
      <c r="B140" s="3">
        <v>443.35684800000001</v>
      </c>
      <c r="C140" s="4" t="s">
        <v>5</v>
      </c>
      <c r="D140" s="5">
        <v>2</v>
      </c>
      <c r="E140" s="101" t="s">
        <v>997</v>
      </c>
      <c r="F140" s="6">
        <v>2011</v>
      </c>
      <c r="G140" s="7" t="s">
        <v>6</v>
      </c>
      <c r="H140" s="53">
        <f t="shared" si="2"/>
        <v>675</v>
      </c>
      <c r="I140" s="53">
        <f t="shared" si="3"/>
        <v>9</v>
      </c>
      <c r="J140" s="141"/>
      <c r="K140" s="1"/>
      <c r="L140" s="1"/>
      <c r="M140" s="1"/>
      <c r="N140" s="1"/>
      <c r="O140" s="1"/>
      <c r="P140" s="1"/>
      <c r="Q140" s="1"/>
      <c r="R140" s="1"/>
    </row>
    <row r="141" spans="1:18" s="2" customFormat="1" ht="15.75" x14ac:dyDescent="0.2">
      <c r="A141" s="54" t="s">
        <v>20</v>
      </c>
      <c r="B141" s="3">
        <v>643.92444899999998</v>
      </c>
      <c r="C141" s="4" t="s">
        <v>5</v>
      </c>
      <c r="D141" s="5">
        <v>2</v>
      </c>
      <c r="E141" s="101" t="s">
        <v>997</v>
      </c>
      <c r="F141" s="6">
        <v>2011</v>
      </c>
      <c r="G141" s="7" t="s">
        <v>6</v>
      </c>
      <c r="H141" s="53">
        <f t="shared" si="2"/>
        <v>675</v>
      </c>
      <c r="I141" s="53">
        <f t="shared" si="3"/>
        <v>9</v>
      </c>
      <c r="J141" s="141"/>
      <c r="K141" s="1"/>
      <c r="L141" s="1"/>
      <c r="M141" s="1"/>
      <c r="N141" s="1"/>
      <c r="O141" s="1"/>
      <c r="P141" s="1"/>
      <c r="Q141" s="1"/>
      <c r="R141" s="1"/>
    </row>
    <row r="142" spans="1:18" s="2" customFormat="1" ht="15.75" x14ac:dyDescent="0.2">
      <c r="A142" s="54" t="s">
        <v>21</v>
      </c>
      <c r="B142" s="3">
        <v>923.18140500000004</v>
      </c>
      <c r="C142" s="4" t="s">
        <v>5</v>
      </c>
      <c r="D142" s="5">
        <v>2</v>
      </c>
      <c r="E142" s="101" t="s">
        <v>997</v>
      </c>
      <c r="F142" s="6">
        <v>2011</v>
      </c>
      <c r="G142" s="7" t="s">
        <v>6</v>
      </c>
      <c r="H142" s="53">
        <f t="shared" si="2"/>
        <v>675</v>
      </c>
      <c r="I142" s="53">
        <f t="shared" si="3"/>
        <v>9</v>
      </c>
      <c r="J142" s="141"/>
      <c r="K142" s="1"/>
      <c r="L142" s="1"/>
      <c r="M142" s="1"/>
      <c r="N142" s="1"/>
      <c r="O142" s="1"/>
      <c r="P142" s="1"/>
      <c r="Q142" s="1"/>
      <c r="R142" s="1"/>
    </row>
    <row r="143" spans="1:18" s="2" customFormat="1" ht="15.75" x14ac:dyDescent="0.2">
      <c r="A143" s="54" t="s">
        <v>899</v>
      </c>
      <c r="B143" s="3">
        <v>332.29778300000004</v>
      </c>
      <c r="C143" s="4" t="s">
        <v>5</v>
      </c>
      <c r="D143" s="5">
        <v>1</v>
      </c>
      <c r="E143" s="101" t="s">
        <v>995</v>
      </c>
      <c r="F143" s="6">
        <v>2011</v>
      </c>
      <c r="G143" s="7" t="s">
        <v>6</v>
      </c>
      <c r="H143" s="53">
        <f t="shared" si="2"/>
        <v>675</v>
      </c>
      <c r="I143" s="53">
        <f t="shared" si="3"/>
        <v>9</v>
      </c>
      <c r="J143" s="141"/>
      <c r="K143" s="1"/>
      <c r="L143" s="1"/>
      <c r="M143" s="1"/>
      <c r="N143" s="1"/>
      <c r="O143" s="1"/>
      <c r="P143" s="1"/>
      <c r="Q143" s="1"/>
      <c r="R143" s="1"/>
    </row>
    <row r="144" spans="1:18" s="2" customFormat="1" ht="15.75" x14ac:dyDescent="0.2">
      <c r="A144" s="54" t="s">
        <v>22</v>
      </c>
      <c r="B144" s="3">
        <v>494.65892500000001</v>
      </c>
      <c r="C144" s="4" t="s">
        <v>5</v>
      </c>
      <c r="D144" s="5">
        <v>2</v>
      </c>
      <c r="E144" s="101" t="s">
        <v>997</v>
      </c>
      <c r="F144" s="6">
        <v>2011</v>
      </c>
      <c r="G144" s="7" t="s">
        <v>6</v>
      </c>
      <c r="H144" s="53">
        <f t="shared" si="2"/>
        <v>675</v>
      </c>
      <c r="I144" s="53">
        <f t="shared" si="3"/>
        <v>9</v>
      </c>
      <c r="J144" s="141"/>
      <c r="K144" s="1"/>
      <c r="L144" s="1"/>
      <c r="M144" s="1"/>
      <c r="N144" s="1"/>
      <c r="O144" s="1"/>
      <c r="P144" s="1"/>
      <c r="Q144" s="1"/>
      <c r="R144" s="1"/>
    </row>
    <row r="145" spans="1:18" s="2" customFormat="1" ht="15.75" x14ac:dyDescent="0.2">
      <c r="A145" s="54" t="s">
        <v>23</v>
      </c>
      <c r="B145" s="3">
        <v>504.37766199999999</v>
      </c>
      <c r="C145" s="4" t="s">
        <v>5</v>
      </c>
      <c r="D145" s="5">
        <v>2</v>
      </c>
      <c r="E145" s="101" t="s">
        <v>997</v>
      </c>
      <c r="F145" s="6">
        <v>2011</v>
      </c>
      <c r="G145" s="7" t="s">
        <v>6</v>
      </c>
      <c r="H145" s="53">
        <f t="shared" si="2"/>
        <v>675</v>
      </c>
      <c r="I145" s="53">
        <f t="shared" si="3"/>
        <v>9</v>
      </c>
      <c r="J145" s="141"/>
      <c r="K145" s="1"/>
      <c r="L145" s="1"/>
      <c r="M145" s="1"/>
      <c r="N145" s="1"/>
      <c r="O145" s="1"/>
      <c r="P145" s="1"/>
      <c r="Q145" s="1"/>
      <c r="R145" s="1"/>
    </row>
    <row r="146" spans="1:18" s="2" customFormat="1" ht="15.75" x14ac:dyDescent="0.2">
      <c r="A146" s="54" t="s">
        <v>24</v>
      </c>
      <c r="B146" s="3">
        <v>637.31692900000007</v>
      </c>
      <c r="C146" s="4" t="s">
        <v>5</v>
      </c>
      <c r="D146" s="5">
        <v>2</v>
      </c>
      <c r="E146" s="101" t="s">
        <v>997</v>
      </c>
      <c r="F146" s="6">
        <v>2011</v>
      </c>
      <c r="G146" s="7" t="s">
        <v>6</v>
      </c>
      <c r="H146" s="53">
        <f t="shared" si="2"/>
        <v>675</v>
      </c>
      <c r="I146" s="53">
        <f t="shared" si="3"/>
        <v>9</v>
      </c>
      <c r="J146" s="141"/>
      <c r="K146" s="1"/>
      <c r="L146" s="1"/>
      <c r="M146" s="1"/>
      <c r="N146" s="1"/>
      <c r="O146" s="1"/>
      <c r="P146" s="1"/>
      <c r="Q146" s="1"/>
      <c r="R146" s="1"/>
    </row>
    <row r="147" spans="1:18" s="2" customFormat="1" ht="15.75" x14ac:dyDescent="0.2">
      <c r="A147" s="54" t="s">
        <v>25</v>
      </c>
      <c r="B147" s="3">
        <v>91.404272999999989</v>
      </c>
      <c r="C147" s="4" t="s">
        <v>5</v>
      </c>
      <c r="D147" s="5">
        <v>2</v>
      </c>
      <c r="E147" s="101" t="s">
        <v>997</v>
      </c>
      <c r="F147" s="6">
        <v>2011</v>
      </c>
      <c r="G147" s="7" t="s">
        <v>6</v>
      </c>
      <c r="H147" s="53">
        <f t="shared" si="2"/>
        <v>675</v>
      </c>
      <c r="I147" s="53">
        <f t="shared" si="3"/>
        <v>9</v>
      </c>
      <c r="J147" s="141"/>
      <c r="K147" s="1"/>
      <c r="L147" s="1"/>
      <c r="M147" s="1"/>
      <c r="N147" s="1"/>
      <c r="O147" s="1"/>
      <c r="P147" s="1"/>
      <c r="Q147" s="1"/>
      <c r="R147" s="1"/>
    </row>
    <row r="148" spans="1:18" s="2" customFormat="1" ht="15.75" x14ac:dyDescent="0.2">
      <c r="A148" s="54" t="s">
        <v>900</v>
      </c>
      <c r="B148" s="3">
        <v>202.43</v>
      </c>
      <c r="C148" s="4" t="s">
        <v>5</v>
      </c>
      <c r="D148" s="5">
        <v>3</v>
      </c>
      <c r="E148" s="101" t="s">
        <v>994</v>
      </c>
      <c r="F148" s="6">
        <v>2013</v>
      </c>
      <c r="G148" s="7" t="s">
        <v>834</v>
      </c>
      <c r="H148" s="53">
        <f t="shared" si="2"/>
        <v>675</v>
      </c>
      <c r="I148" s="53">
        <f t="shared" si="3"/>
        <v>9</v>
      </c>
      <c r="J148" s="141"/>
      <c r="K148" s="1"/>
      <c r="L148" s="1"/>
      <c r="M148" s="1"/>
      <c r="N148" s="1"/>
      <c r="O148" s="1"/>
      <c r="P148" s="1"/>
      <c r="Q148" s="1"/>
      <c r="R148" s="1"/>
    </row>
    <row r="149" spans="1:18" s="2" customFormat="1" ht="15.75" x14ac:dyDescent="0.2">
      <c r="A149" s="54" t="s">
        <v>26</v>
      </c>
      <c r="B149" s="3">
        <v>694.75568600000008</v>
      </c>
      <c r="C149" s="4" t="s">
        <v>5</v>
      </c>
      <c r="D149" s="5">
        <v>2</v>
      </c>
      <c r="E149" s="101" t="s">
        <v>997</v>
      </c>
      <c r="F149" s="6">
        <v>2011</v>
      </c>
      <c r="G149" s="7" t="s">
        <v>6</v>
      </c>
      <c r="H149" s="53">
        <f t="shared" si="2"/>
        <v>675</v>
      </c>
      <c r="I149" s="53">
        <f t="shared" si="3"/>
        <v>9</v>
      </c>
      <c r="J149" s="141"/>
      <c r="K149" s="1"/>
      <c r="L149" s="1"/>
      <c r="M149" s="1"/>
      <c r="N149" s="1"/>
      <c r="O149" s="1"/>
      <c r="P149" s="1"/>
      <c r="Q149" s="1"/>
      <c r="R149" s="1"/>
    </row>
    <row r="150" spans="1:18" s="2" customFormat="1" ht="15.75" x14ac:dyDescent="0.2">
      <c r="A150" s="54" t="s">
        <v>901</v>
      </c>
      <c r="B150" s="3">
        <v>919.6290459999999</v>
      </c>
      <c r="C150" s="4" t="s">
        <v>5</v>
      </c>
      <c r="D150" s="5">
        <v>1</v>
      </c>
      <c r="E150" s="101" t="s">
        <v>995</v>
      </c>
      <c r="F150" s="6">
        <v>2011</v>
      </c>
      <c r="G150" s="7" t="s">
        <v>6</v>
      </c>
      <c r="H150" s="53">
        <f t="shared" si="2"/>
        <v>675</v>
      </c>
      <c r="I150" s="53">
        <f t="shared" si="3"/>
        <v>9</v>
      </c>
      <c r="J150" s="141"/>
      <c r="K150" s="1"/>
      <c r="L150" s="1"/>
      <c r="M150" s="1"/>
      <c r="N150" s="1"/>
      <c r="O150" s="1"/>
      <c r="P150" s="1"/>
      <c r="Q150" s="1"/>
      <c r="R150" s="1"/>
    </row>
    <row r="151" spans="1:18" s="2" customFormat="1" ht="15.75" x14ac:dyDescent="0.2">
      <c r="A151" s="54" t="s">
        <v>902</v>
      </c>
      <c r="B151" s="3">
        <v>495.59</v>
      </c>
      <c r="C151" s="4" t="s">
        <v>5</v>
      </c>
      <c r="D151" s="5">
        <v>3</v>
      </c>
      <c r="E151" s="101" t="s">
        <v>994</v>
      </c>
      <c r="F151" s="6">
        <v>2013</v>
      </c>
      <c r="G151" s="7" t="s">
        <v>834</v>
      </c>
      <c r="H151" s="53">
        <f t="shared" si="2"/>
        <v>675</v>
      </c>
      <c r="I151" s="53">
        <f t="shared" si="3"/>
        <v>9</v>
      </c>
      <c r="J151" s="141"/>
      <c r="K151" s="1"/>
      <c r="L151" s="1"/>
      <c r="M151" s="1"/>
      <c r="N151" s="1"/>
      <c r="O151" s="1"/>
      <c r="P151" s="1"/>
      <c r="Q151" s="1"/>
      <c r="R151" s="1"/>
    </row>
    <row r="152" spans="1:18" s="2" customFormat="1" ht="15.75" x14ac:dyDescent="0.2">
      <c r="A152" s="54" t="s">
        <v>903</v>
      </c>
      <c r="B152" s="3">
        <v>442.5</v>
      </c>
      <c r="C152" s="4" t="s">
        <v>5</v>
      </c>
      <c r="D152" s="5">
        <v>3</v>
      </c>
      <c r="E152" s="101" t="s">
        <v>994</v>
      </c>
      <c r="F152" s="6">
        <v>2013</v>
      </c>
      <c r="G152" s="7" t="s">
        <v>834</v>
      </c>
      <c r="H152" s="53">
        <f t="shared" si="2"/>
        <v>675</v>
      </c>
      <c r="I152" s="53">
        <f t="shared" si="3"/>
        <v>9</v>
      </c>
      <c r="J152" s="141"/>
      <c r="K152" s="1"/>
      <c r="L152" s="1"/>
      <c r="M152" s="1"/>
      <c r="N152" s="1"/>
      <c r="O152" s="1"/>
      <c r="P152" s="1"/>
      <c r="Q152" s="1"/>
      <c r="R152" s="1"/>
    </row>
    <row r="153" spans="1:18" s="2" customFormat="1" ht="15.75" x14ac:dyDescent="0.2">
      <c r="A153" s="54" t="s">
        <v>904</v>
      </c>
      <c r="B153" s="3">
        <v>1940.6436000000001</v>
      </c>
      <c r="C153" s="4" t="s">
        <v>5</v>
      </c>
      <c r="D153" s="5">
        <v>3</v>
      </c>
      <c r="E153" s="101" t="s">
        <v>994</v>
      </c>
      <c r="F153" s="6">
        <v>2011</v>
      </c>
      <c r="G153" s="7" t="s">
        <v>6</v>
      </c>
      <c r="H153" s="53">
        <f t="shared" si="2"/>
        <v>675</v>
      </c>
      <c r="I153" s="53">
        <f t="shared" si="3"/>
        <v>9</v>
      </c>
      <c r="J153" s="141"/>
      <c r="K153" s="1"/>
      <c r="L153" s="1"/>
      <c r="M153" s="1"/>
      <c r="N153" s="1"/>
      <c r="O153" s="1"/>
      <c r="P153" s="1"/>
      <c r="Q153" s="1"/>
      <c r="R153" s="1"/>
    </row>
    <row r="154" spans="1:18" s="2" customFormat="1" ht="15.75" x14ac:dyDescent="0.2">
      <c r="A154" s="54" t="s">
        <v>27</v>
      </c>
      <c r="B154" s="3">
        <v>748.84244000000001</v>
      </c>
      <c r="C154" s="4" t="s">
        <v>5</v>
      </c>
      <c r="D154" s="5">
        <v>2</v>
      </c>
      <c r="E154" s="101" t="s">
        <v>997</v>
      </c>
      <c r="F154" s="6">
        <v>2011</v>
      </c>
      <c r="G154" s="7" t="s">
        <v>6</v>
      </c>
      <c r="H154" s="53">
        <f t="shared" si="2"/>
        <v>675</v>
      </c>
      <c r="I154" s="53">
        <f t="shared" si="3"/>
        <v>9</v>
      </c>
      <c r="J154" s="141"/>
      <c r="K154" s="1"/>
      <c r="L154" s="1"/>
      <c r="M154" s="1"/>
      <c r="N154" s="1"/>
      <c r="O154" s="1"/>
      <c r="P154" s="1"/>
      <c r="Q154" s="1"/>
      <c r="R154" s="1"/>
    </row>
    <row r="155" spans="1:18" s="2" customFormat="1" ht="15.75" x14ac:dyDescent="0.2">
      <c r="A155" s="54" t="s">
        <v>905</v>
      </c>
      <c r="B155" s="3">
        <v>920</v>
      </c>
      <c r="C155" s="4" t="s">
        <v>5</v>
      </c>
      <c r="D155" s="5">
        <v>3</v>
      </c>
      <c r="E155" s="101" t="s">
        <v>994</v>
      </c>
      <c r="F155" s="6">
        <v>2013</v>
      </c>
      <c r="G155" s="7" t="s">
        <v>834</v>
      </c>
      <c r="H155" s="53">
        <f t="shared" si="2"/>
        <v>675</v>
      </c>
      <c r="I155" s="53">
        <f t="shared" si="3"/>
        <v>9</v>
      </c>
      <c r="J155" s="141"/>
      <c r="K155" s="1"/>
      <c r="L155" s="1"/>
      <c r="M155" s="1"/>
      <c r="N155" s="1"/>
      <c r="O155" s="1"/>
      <c r="P155" s="1"/>
      <c r="Q155" s="1"/>
      <c r="R155" s="1"/>
    </row>
    <row r="156" spans="1:18" s="2" customFormat="1" ht="22.5" x14ac:dyDescent="0.2">
      <c r="A156" s="54" t="s">
        <v>906</v>
      </c>
      <c r="B156" s="3">
        <v>452.48334499999999</v>
      </c>
      <c r="C156" s="4" t="s">
        <v>5</v>
      </c>
      <c r="D156" s="5">
        <v>4</v>
      </c>
      <c r="E156" s="101" t="s">
        <v>996</v>
      </c>
      <c r="F156" s="6">
        <v>2011</v>
      </c>
      <c r="G156" s="7" t="s">
        <v>6</v>
      </c>
      <c r="H156" s="53">
        <f t="shared" si="2"/>
        <v>675</v>
      </c>
      <c r="I156" s="53">
        <f t="shared" si="3"/>
        <v>9</v>
      </c>
      <c r="J156" s="141"/>
      <c r="K156" s="1"/>
      <c r="L156" s="1"/>
      <c r="M156" s="1"/>
      <c r="N156" s="1"/>
      <c r="O156" s="1"/>
      <c r="P156" s="1"/>
      <c r="Q156" s="1"/>
      <c r="R156" s="1"/>
    </row>
    <row r="157" spans="1:18" s="2" customFormat="1" ht="15.75" x14ac:dyDescent="0.2">
      <c r="A157" s="54" t="s">
        <v>907</v>
      </c>
      <c r="B157" s="3">
        <v>637.19485600000007</v>
      </c>
      <c r="C157" s="4" t="s">
        <v>5</v>
      </c>
      <c r="D157" s="5">
        <v>3</v>
      </c>
      <c r="E157" s="101" t="s">
        <v>994</v>
      </c>
      <c r="F157" s="6">
        <v>2011</v>
      </c>
      <c r="G157" s="7" t="s">
        <v>6</v>
      </c>
      <c r="H157" s="53">
        <f t="shared" si="2"/>
        <v>675</v>
      </c>
      <c r="I157" s="53">
        <f t="shared" si="3"/>
        <v>9</v>
      </c>
      <c r="J157" s="141"/>
      <c r="K157" s="1"/>
      <c r="L157" s="1"/>
      <c r="M157" s="1"/>
      <c r="N157" s="1"/>
      <c r="O157" s="1"/>
      <c r="P157" s="1"/>
      <c r="Q157" s="1"/>
      <c r="R157" s="1"/>
    </row>
    <row r="158" spans="1:18" s="2" customFormat="1" ht="15.75" x14ac:dyDescent="0.2">
      <c r="A158" s="54" t="s">
        <v>28</v>
      </c>
      <c r="B158" s="3">
        <v>2310.8687049999999</v>
      </c>
      <c r="C158" s="4" t="s">
        <v>5</v>
      </c>
      <c r="D158" s="5">
        <v>2</v>
      </c>
      <c r="E158" s="101" t="s">
        <v>997</v>
      </c>
      <c r="F158" s="6">
        <v>2011</v>
      </c>
      <c r="G158" s="7" t="s">
        <v>6</v>
      </c>
      <c r="H158" s="53">
        <f t="shared" si="2"/>
        <v>675</v>
      </c>
      <c r="I158" s="53">
        <f t="shared" si="3"/>
        <v>9</v>
      </c>
      <c r="J158" s="141"/>
      <c r="K158" s="1"/>
      <c r="L158" s="1"/>
      <c r="M158" s="1"/>
      <c r="N158" s="1"/>
      <c r="O158" s="1"/>
      <c r="P158" s="1"/>
      <c r="Q158" s="1"/>
      <c r="R158" s="1"/>
    </row>
    <row r="159" spans="1:18" s="2" customFormat="1" ht="15.75" x14ac:dyDescent="0.2">
      <c r="A159" s="54" t="s">
        <v>908</v>
      </c>
      <c r="B159" s="3">
        <v>731.21145799999999</v>
      </c>
      <c r="C159" s="4" t="s">
        <v>5</v>
      </c>
      <c r="D159" s="5">
        <v>1</v>
      </c>
      <c r="E159" s="101" t="s">
        <v>995</v>
      </c>
      <c r="F159" s="6">
        <v>2011</v>
      </c>
      <c r="G159" s="7" t="s">
        <v>6</v>
      </c>
      <c r="H159" s="53">
        <f t="shared" si="2"/>
        <v>675</v>
      </c>
      <c r="I159" s="53">
        <f t="shared" si="3"/>
        <v>9</v>
      </c>
      <c r="J159" s="141"/>
      <c r="K159" s="1"/>
      <c r="L159" s="1"/>
      <c r="M159" s="1"/>
      <c r="N159" s="1"/>
      <c r="O159" s="1"/>
      <c r="P159" s="1"/>
      <c r="Q159" s="1"/>
      <c r="R159" s="1"/>
    </row>
    <row r="160" spans="1:18" s="2" customFormat="1" ht="15.75" x14ac:dyDescent="0.2">
      <c r="A160" s="54" t="s">
        <v>909</v>
      </c>
      <c r="B160" s="3">
        <v>0.44503199999999998</v>
      </c>
      <c r="C160" s="4" t="s">
        <v>5</v>
      </c>
      <c r="D160" s="5">
        <v>1</v>
      </c>
      <c r="E160" s="101" t="s">
        <v>995</v>
      </c>
      <c r="F160" s="6">
        <v>2011</v>
      </c>
      <c r="G160" s="7" t="s">
        <v>6</v>
      </c>
      <c r="H160" s="53">
        <f t="shared" si="2"/>
        <v>675</v>
      </c>
      <c r="I160" s="53">
        <f t="shared" si="3"/>
        <v>9</v>
      </c>
      <c r="J160" s="141"/>
      <c r="K160" s="1"/>
      <c r="L160" s="1"/>
      <c r="M160" s="1"/>
      <c r="N160" s="1"/>
      <c r="O160" s="1"/>
      <c r="P160" s="1"/>
      <c r="Q160" s="1"/>
      <c r="R160" s="1"/>
    </row>
    <row r="161" spans="1:18" s="2" customFormat="1" ht="15.75" x14ac:dyDescent="0.2">
      <c r="A161" s="54" t="s">
        <v>29</v>
      </c>
      <c r="B161" s="3">
        <v>315.66517399999998</v>
      </c>
      <c r="C161" s="4" t="s">
        <v>5</v>
      </c>
      <c r="D161" s="5">
        <v>2</v>
      </c>
      <c r="E161" s="101" t="s">
        <v>997</v>
      </c>
      <c r="F161" s="6">
        <v>2011</v>
      </c>
      <c r="G161" s="7" t="s">
        <v>6</v>
      </c>
      <c r="H161" s="53">
        <f t="shared" si="2"/>
        <v>675</v>
      </c>
      <c r="I161" s="53">
        <f t="shared" si="3"/>
        <v>9</v>
      </c>
      <c r="J161" s="141"/>
      <c r="K161" s="1"/>
      <c r="L161" s="1"/>
      <c r="M161" s="1"/>
      <c r="N161" s="1"/>
      <c r="O161" s="1"/>
      <c r="P161" s="1"/>
      <c r="Q161" s="1"/>
      <c r="R161" s="1"/>
    </row>
    <row r="162" spans="1:18" s="2" customFormat="1" ht="15.75" x14ac:dyDescent="0.2">
      <c r="A162" s="54" t="s">
        <v>910</v>
      </c>
      <c r="B162" s="3">
        <v>489.80383399999999</v>
      </c>
      <c r="C162" s="4" t="s">
        <v>5</v>
      </c>
      <c r="D162" s="5">
        <v>1</v>
      </c>
      <c r="E162" s="101" t="s">
        <v>995</v>
      </c>
      <c r="F162" s="6">
        <v>2011</v>
      </c>
      <c r="G162" s="7" t="s">
        <v>6</v>
      </c>
      <c r="H162" s="53">
        <f t="shared" si="2"/>
        <v>675</v>
      </c>
      <c r="I162" s="53">
        <f t="shared" si="3"/>
        <v>9</v>
      </c>
      <c r="J162" s="141"/>
      <c r="K162" s="1"/>
      <c r="L162" s="1"/>
      <c r="M162" s="1"/>
      <c r="N162" s="1"/>
      <c r="O162" s="1"/>
      <c r="P162" s="1"/>
      <c r="Q162" s="1"/>
      <c r="R162" s="1"/>
    </row>
    <row r="163" spans="1:18" s="2" customFormat="1" ht="15.75" x14ac:dyDescent="0.2">
      <c r="A163" s="54" t="s">
        <v>30</v>
      </c>
      <c r="B163" s="3">
        <v>3.0417899999999998</v>
      </c>
      <c r="C163" s="4" t="s">
        <v>5</v>
      </c>
      <c r="D163" s="5">
        <v>2</v>
      </c>
      <c r="E163" s="101" t="s">
        <v>997</v>
      </c>
      <c r="F163" s="6">
        <v>2011</v>
      </c>
      <c r="G163" s="7" t="s">
        <v>6</v>
      </c>
      <c r="H163" s="53">
        <f t="shared" si="2"/>
        <v>675</v>
      </c>
      <c r="I163" s="53">
        <f t="shared" si="3"/>
        <v>9</v>
      </c>
      <c r="J163" s="141"/>
      <c r="K163" s="1"/>
      <c r="L163" s="1"/>
      <c r="M163" s="1"/>
      <c r="N163" s="1"/>
      <c r="O163" s="1"/>
      <c r="P163" s="1"/>
      <c r="Q163" s="1"/>
      <c r="R163" s="1"/>
    </row>
    <row r="164" spans="1:18" s="2" customFormat="1" ht="15.75" x14ac:dyDescent="0.2">
      <c r="A164" s="54" t="s">
        <v>911</v>
      </c>
      <c r="B164" s="3">
        <v>475.55</v>
      </c>
      <c r="C164" s="4" t="s">
        <v>5</v>
      </c>
      <c r="D164" s="5">
        <v>3</v>
      </c>
      <c r="E164" s="101" t="s">
        <v>994</v>
      </c>
      <c r="F164" s="6">
        <v>2013</v>
      </c>
      <c r="G164" s="7" t="s">
        <v>834</v>
      </c>
      <c r="H164" s="53">
        <f t="shared" si="2"/>
        <v>675</v>
      </c>
      <c r="I164" s="53">
        <f t="shared" si="3"/>
        <v>9</v>
      </c>
      <c r="J164" s="141"/>
      <c r="K164" s="1"/>
      <c r="L164" s="1"/>
      <c r="M164" s="1"/>
      <c r="N164" s="1"/>
      <c r="O164" s="1"/>
      <c r="P164" s="1"/>
      <c r="Q164" s="1"/>
      <c r="R164" s="1"/>
    </row>
    <row r="165" spans="1:18" s="2" customFormat="1" ht="22.5" x14ac:dyDescent="0.2">
      <c r="A165" s="54" t="s">
        <v>912</v>
      </c>
      <c r="B165" s="3">
        <v>717.53913</v>
      </c>
      <c r="C165" s="4" t="s">
        <v>5</v>
      </c>
      <c r="D165" s="5">
        <v>4</v>
      </c>
      <c r="E165" s="101" t="s">
        <v>996</v>
      </c>
      <c r="F165" s="6">
        <v>2011</v>
      </c>
      <c r="G165" s="7" t="s">
        <v>6</v>
      </c>
      <c r="H165" s="53">
        <f t="shared" si="2"/>
        <v>675</v>
      </c>
      <c r="I165" s="53">
        <f t="shared" si="3"/>
        <v>9</v>
      </c>
      <c r="J165" s="141"/>
      <c r="K165" s="1"/>
      <c r="L165" s="1"/>
      <c r="M165" s="1"/>
      <c r="N165" s="1"/>
      <c r="O165" s="1"/>
      <c r="P165" s="1"/>
      <c r="Q165" s="1"/>
      <c r="R165" s="1"/>
    </row>
    <row r="166" spans="1:18" s="2" customFormat="1" ht="22.5" x14ac:dyDescent="0.2">
      <c r="A166" s="54" t="s">
        <v>31</v>
      </c>
      <c r="B166" s="3">
        <v>138</v>
      </c>
      <c r="C166" s="4" t="s">
        <v>5</v>
      </c>
      <c r="D166" s="5">
        <v>2</v>
      </c>
      <c r="E166" s="101" t="s">
        <v>997</v>
      </c>
      <c r="F166" s="6">
        <v>2015</v>
      </c>
      <c r="G166" s="102" t="s">
        <v>913</v>
      </c>
      <c r="H166" s="53">
        <f t="shared" si="2"/>
        <v>675</v>
      </c>
      <c r="I166" s="53">
        <f t="shared" si="3"/>
        <v>9</v>
      </c>
      <c r="J166" s="141"/>
      <c r="K166" s="1"/>
      <c r="L166" s="1"/>
      <c r="M166" s="1"/>
      <c r="N166" s="1"/>
      <c r="O166" s="1"/>
      <c r="P166" s="1"/>
      <c r="Q166" s="1"/>
      <c r="R166" s="1"/>
    </row>
    <row r="167" spans="1:18" s="2" customFormat="1" ht="22.5" x14ac:dyDescent="0.2">
      <c r="A167" s="54" t="s">
        <v>914</v>
      </c>
      <c r="B167" s="3">
        <v>472.11927399999996</v>
      </c>
      <c r="C167" s="4" t="s">
        <v>5</v>
      </c>
      <c r="D167" s="5">
        <v>4</v>
      </c>
      <c r="E167" s="101" t="s">
        <v>996</v>
      </c>
      <c r="F167" s="6">
        <v>2011</v>
      </c>
      <c r="G167" s="7" t="s">
        <v>6</v>
      </c>
      <c r="H167" s="53">
        <f t="shared" si="2"/>
        <v>675</v>
      </c>
      <c r="I167" s="53">
        <f t="shared" si="3"/>
        <v>9</v>
      </c>
      <c r="J167" s="141"/>
      <c r="K167" s="1"/>
      <c r="L167" s="1"/>
      <c r="M167" s="1"/>
      <c r="N167" s="1"/>
      <c r="O167" s="1"/>
      <c r="P167" s="1"/>
      <c r="Q167" s="1"/>
      <c r="R167" s="1"/>
    </row>
    <row r="168" spans="1:18" s="2" customFormat="1" ht="15.75" x14ac:dyDescent="0.2">
      <c r="A168" s="54" t="s">
        <v>915</v>
      </c>
      <c r="B168" s="3">
        <v>439.63136000000003</v>
      </c>
      <c r="C168" s="4" t="s">
        <v>5</v>
      </c>
      <c r="D168" s="5">
        <v>1</v>
      </c>
      <c r="E168" s="101" t="s">
        <v>995</v>
      </c>
      <c r="F168" s="6">
        <v>2011</v>
      </c>
      <c r="G168" s="7" t="s">
        <v>6</v>
      </c>
      <c r="H168" s="53">
        <f t="shared" si="2"/>
        <v>675</v>
      </c>
      <c r="I168" s="53">
        <f t="shared" si="3"/>
        <v>9</v>
      </c>
      <c r="J168" s="141"/>
      <c r="K168" s="1"/>
      <c r="L168" s="1"/>
      <c r="M168" s="1"/>
      <c r="N168" s="1"/>
      <c r="O168" s="1"/>
      <c r="P168" s="1"/>
      <c r="Q168" s="1"/>
      <c r="R168" s="1"/>
    </row>
    <row r="169" spans="1:18" s="2" customFormat="1" ht="15.75" x14ac:dyDescent="0.2">
      <c r="A169" s="54" t="s">
        <v>916</v>
      </c>
      <c r="B169" s="3">
        <v>502.63</v>
      </c>
      <c r="C169" s="4" t="s">
        <v>5</v>
      </c>
      <c r="D169" s="5">
        <v>3</v>
      </c>
      <c r="E169" s="101" t="s">
        <v>994</v>
      </c>
      <c r="F169" s="6">
        <v>2013</v>
      </c>
      <c r="G169" s="7" t="s">
        <v>834</v>
      </c>
      <c r="H169" s="53">
        <f t="shared" si="2"/>
        <v>675</v>
      </c>
      <c r="I169" s="53">
        <f t="shared" si="3"/>
        <v>9</v>
      </c>
      <c r="J169" s="141"/>
      <c r="K169" s="1"/>
      <c r="L169" s="1"/>
      <c r="M169" s="1"/>
      <c r="N169" s="1"/>
      <c r="O169" s="1"/>
      <c r="P169" s="1"/>
      <c r="Q169" s="1"/>
      <c r="R169" s="1"/>
    </row>
    <row r="170" spans="1:18" s="2" customFormat="1" ht="15.75" x14ac:dyDescent="0.2">
      <c r="A170" s="54" t="s">
        <v>32</v>
      </c>
      <c r="B170" s="3">
        <v>936.49203</v>
      </c>
      <c r="C170" s="4" t="s">
        <v>5</v>
      </c>
      <c r="D170" s="5">
        <v>2</v>
      </c>
      <c r="E170" s="101" t="s">
        <v>997</v>
      </c>
      <c r="F170" s="6">
        <v>2011</v>
      </c>
      <c r="G170" s="7" t="s">
        <v>6</v>
      </c>
      <c r="H170" s="53">
        <f t="shared" si="2"/>
        <v>675</v>
      </c>
      <c r="I170" s="53">
        <f t="shared" si="3"/>
        <v>9</v>
      </c>
      <c r="J170" s="141"/>
      <c r="K170" s="1"/>
      <c r="L170" s="1"/>
      <c r="M170" s="1"/>
      <c r="N170" s="1"/>
      <c r="O170" s="1"/>
      <c r="P170" s="1"/>
      <c r="Q170" s="1"/>
      <c r="R170" s="1"/>
    </row>
    <row r="171" spans="1:18" s="2" customFormat="1" ht="15.75" x14ac:dyDescent="0.2">
      <c r="A171" s="54" t="s">
        <v>33</v>
      </c>
      <c r="B171" s="3">
        <v>473.37854699999997</v>
      </c>
      <c r="C171" s="4" t="s">
        <v>5</v>
      </c>
      <c r="D171" s="5">
        <v>2</v>
      </c>
      <c r="E171" s="101" t="s">
        <v>997</v>
      </c>
      <c r="F171" s="6">
        <v>2011</v>
      </c>
      <c r="G171" s="7" t="s">
        <v>6</v>
      </c>
      <c r="H171" s="53">
        <f t="shared" si="2"/>
        <v>675</v>
      </c>
      <c r="I171" s="53">
        <f t="shared" si="3"/>
        <v>9</v>
      </c>
      <c r="J171" s="141"/>
      <c r="K171" s="1"/>
      <c r="L171" s="1"/>
      <c r="M171" s="1"/>
      <c r="N171" s="1"/>
      <c r="O171" s="1"/>
      <c r="P171" s="1"/>
      <c r="Q171" s="1"/>
      <c r="R171" s="1"/>
    </row>
    <row r="172" spans="1:18" s="2" customFormat="1" ht="22.5" x14ac:dyDescent="0.2">
      <c r="A172" s="54" t="s">
        <v>917</v>
      </c>
      <c r="B172" s="3">
        <v>276.797888</v>
      </c>
      <c r="C172" s="4" t="s">
        <v>5</v>
      </c>
      <c r="D172" s="5">
        <v>4</v>
      </c>
      <c r="E172" s="101" t="s">
        <v>996</v>
      </c>
      <c r="F172" s="6">
        <v>2011</v>
      </c>
      <c r="G172" s="7" t="s">
        <v>6</v>
      </c>
      <c r="H172" s="53">
        <f t="shared" si="2"/>
        <v>675</v>
      </c>
      <c r="I172" s="53">
        <f t="shared" si="3"/>
        <v>9</v>
      </c>
      <c r="J172" s="141"/>
      <c r="K172" s="1"/>
      <c r="L172" s="1"/>
      <c r="M172" s="1"/>
      <c r="N172" s="1"/>
      <c r="O172" s="1"/>
      <c r="P172" s="1"/>
      <c r="Q172" s="1"/>
      <c r="R172" s="1"/>
    </row>
    <row r="173" spans="1:18" s="2" customFormat="1" ht="22.5" x14ac:dyDescent="0.2">
      <c r="A173" s="54" t="s">
        <v>918</v>
      </c>
      <c r="B173" s="3">
        <v>209.693364</v>
      </c>
      <c r="C173" s="4" t="s">
        <v>5</v>
      </c>
      <c r="D173" s="5">
        <v>4</v>
      </c>
      <c r="E173" s="101" t="s">
        <v>996</v>
      </c>
      <c r="F173" s="6">
        <v>2011</v>
      </c>
      <c r="G173" s="7" t="s">
        <v>6</v>
      </c>
      <c r="H173" s="53">
        <f t="shared" si="2"/>
        <v>675</v>
      </c>
      <c r="I173" s="53">
        <f t="shared" si="3"/>
        <v>9</v>
      </c>
      <c r="J173" s="141"/>
      <c r="K173" s="1"/>
      <c r="L173" s="1"/>
      <c r="M173" s="1"/>
      <c r="N173" s="1"/>
      <c r="O173" s="1"/>
      <c r="P173" s="1"/>
      <c r="Q173" s="1"/>
      <c r="R173" s="1"/>
    </row>
    <row r="174" spans="1:18" s="2" customFormat="1" ht="22.5" x14ac:dyDescent="0.2">
      <c r="A174" s="54" t="s">
        <v>919</v>
      </c>
      <c r="B174" s="3">
        <v>237.72121199999998</v>
      </c>
      <c r="C174" s="4" t="s">
        <v>5</v>
      </c>
      <c r="D174" s="5">
        <v>4</v>
      </c>
      <c r="E174" s="101" t="s">
        <v>996</v>
      </c>
      <c r="F174" s="6">
        <v>2011</v>
      </c>
      <c r="G174" s="7" t="s">
        <v>6</v>
      </c>
      <c r="H174" s="53">
        <f t="shared" si="2"/>
        <v>675</v>
      </c>
      <c r="I174" s="53">
        <f t="shared" si="3"/>
        <v>9</v>
      </c>
      <c r="J174" s="141"/>
      <c r="K174" s="1"/>
      <c r="L174" s="1"/>
      <c r="M174" s="1"/>
      <c r="N174" s="1"/>
      <c r="O174" s="1"/>
      <c r="P174" s="1"/>
      <c r="Q174" s="1"/>
      <c r="R174" s="1"/>
    </row>
    <row r="175" spans="1:18" s="2" customFormat="1" ht="15.75" x14ac:dyDescent="0.2">
      <c r="A175" s="54" t="s">
        <v>34</v>
      </c>
      <c r="B175" s="3">
        <v>526.73384999999996</v>
      </c>
      <c r="C175" s="4" t="s">
        <v>5</v>
      </c>
      <c r="D175" s="5">
        <v>2</v>
      </c>
      <c r="E175" s="101" t="s">
        <v>997</v>
      </c>
      <c r="F175" s="6">
        <v>2011</v>
      </c>
      <c r="G175" s="7" t="s">
        <v>6</v>
      </c>
      <c r="H175" s="53">
        <f t="shared" si="2"/>
        <v>675</v>
      </c>
      <c r="I175" s="53">
        <f t="shared" si="3"/>
        <v>9</v>
      </c>
      <c r="J175" s="141"/>
      <c r="K175" s="1"/>
      <c r="L175" s="1"/>
      <c r="M175" s="1"/>
      <c r="N175" s="1"/>
      <c r="O175" s="1"/>
      <c r="P175" s="1"/>
      <c r="Q175" s="1"/>
      <c r="R175" s="1"/>
    </row>
    <row r="176" spans="1:18" s="2" customFormat="1" ht="15.75" x14ac:dyDescent="0.2">
      <c r="A176" s="54" t="s">
        <v>920</v>
      </c>
      <c r="B176" s="3">
        <v>881.25</v>
      </c>
      <c r="C176" s="4" t="s">
        <v>5</v>
      </c>
      <c r="D176" s="5">
        <v>3</v>
      </c>
      <c r="E176" s="101" t="s">
        <v>994</v>
      </c>
      <c r="F176" s="6">
        <v>2013</v>
      </c>
      <c r="G176" s="7" t="s">
        <v>834</v>
      </c>
      <c r="H176" s="53">
        <f t="shared" si="2"/>
        <v>675</v>
      </c>
      <c r="I176" s="53">
        <f t="shared" si="3"/>
        <v>9</v>
      </c>
      <c r="J176" s="141"/>
      <c r="K176" s="1"/>
      <c r="L176" s="1"/>
      <c r="M176" s="1"/>
      <c r="N176" s="1"/>
      <c r="O176" s="1"/>
      <c r="P176" s="1"/>
      <c r="Q176" s="1"/>
      <c r="R176" s="1"/>
    </row>
    <row r="177" spans="1:18" s="2" customFormat="1" ht="15.75" x14ac:dyDescent="0.2">
      <c r="A177" s="54" t="s">
        <v>921</v>
      </c>
      <c r="B177" s="3">
        <v>358.41</v>
      </c>
      <c r="C177" s="4" t="s">
        <v>5</v>
      </c>
      <c r="D177" s="5">
        <v>3</v>
      </c>
      <c r="E177" s="101" t="s">
        <v>994</v>
      </c>
      <c r="F177" s="6">
        <v>2013</v>
      </c>
      <c r="G177" s="7" t="s">
        <v>834</v>
      </c>
      <c r="H177" s="53">
        <f t="shared" si="2"/>
        <v>675</v>
      </c>
      <c r="I177" s="53">
        <f t="shared" si="3"/>
        <v>9</v>
      </c>
      <c r="J177" s="141"/>
      <c r="K177" s="1"/>
      <c r="L177" s="1"/>
      <c r="M177" s="1"/>
      <c r="N177" s="1"/>
      <c r="O177" s="1"/>
      <c r="P177" s="1"/>
      <c r="Q177" s="1"/>
      <c r="R177" s="1"/>
    </row>
    <row r="178" spans="1:18" s="2" customFormat="1" ht="15.75" x14ac:dyDescent="0.2">
      <c r="A178" s="54" t="s">
        <v>35</v>
      </c>
      <c r="B178" s="3">
        <v>596.34538800000007</v>
      </c>
      <c r="C178" s="4" t="s">
        <v>5</v>
      </c>
      <c r="D178" s="5">
        <v>2</v>
      </c>
      <c r="E178" s="101" t="s">
        <v>997</v>
      </c>
      <c r="F178" s="6">
        <v>2011</v>
      </c>
      <c r="G178" s="7" t="s">
        <v>6</v>
      </c>
      <c r="H178" s="53">
        <f t="shared" si="2"/>
        <v>675</v>
      </c>
      <c r="I178" s="53">
        <f t="shared" si="3"/>
        <v>9</v>
      </c>
      <c r="J178" s="141"/>
      <c r="K178" s="1"/>
      <c r="L178" s="1"/>
      <c r="M178" s="1"/>
      <c r="N178" s="1"/>
      <c r="O178" s="1"/>
      <c r="P178" s="1"/>
      <c r="Q178" s="1"/>
      <c r="R178" s="1"/>
    </row>
    <row r="179" spans="1:18" s="2" customFormat="1" ht="15.75" x14ac:dyDescent="0.2">
      <c r="A179" s="54" t="s">
        <v>922</v>
      </c>
      <c r="B179" s="3">
        <v>424.63</v>
      </c>
      <c r="C179" s="4" t="s">
        <v>5</v>
      </c>
      <c r="D179" s="5">
        <v>3</v>
      </c>
      <c r="E179" s="101" t="s">
        <v>994</v>
      </c>
      <c r="F179" s="6">
        <v>2013</v>
      </c>
      <c r="G179" s="7" t="s">
        <v>834</v>
      </c>
      <c r="H179" s="53">
        <f t="shared" ref="H179:H242" si="4">VLOOKUP(E179,$A$25:$B$29,2,FALSE)</f>
        <v>675</v>
      </c>
      <c r="I179" s="53">
        <f t="shared" ref="I179:I242" si="5">VLOOKUP(E179,$A$25:$D$29,4,FALSE)</f>
        <v>9</v>
      </c>
      <c r="J179" s="141"/>
      <c r="K179" s="1"/>
      <c r="L179" s="1"/>
      <c r="M179" s="1"/>
      <c r="N179" s="1"/>
      <c r="O179" s="1"/>
      <c r="P179" s="1"/>
      <c r="Q179" s="1"/>
      <c r="R179" s="1"/>
    </row>
    <row r="180" spans="1:18" s="2" customFormat="1" ht="15.75" x14ac:dyDescent="0.2">
      <c r="A180" s="54" t="s">
        <v>923</v>
      </c>
      <c r="B180" s="3">
        <v>513.18038100000001</v>
      </c>
      <c r="C180" s="4" t="s">
        <v>5</v>
      </c>
      <c r="D180" s="5">
        <v>3</v>
      </c>
      <c r="E180" s="101" t="s">
        <v>994</v>
      </c>
      <c r="F180" s="6">
        <v>2011</v>
      </c>
      <c r="G180" s="7" t="s">
        <v>6</v>
      </c>
      <c r="H180" s="53">
        <f t="shared" si="4"/>
        <v>675</v>
      </c>
      <c r="I180" s="53">
        <f t="shared" si="5"/>
        <v>9</v>
      </c>
      <c r="J180" s="141"/>
      <c r="K180" s="1"/>
      <c r="L180" s="1"/>
      <c r="M180" s="1"/>
      <c r="N180" s="1"/>
      <c r="O180" s="1"/>
      <c r="P180" s="1"/>
      <c r="Q180" s="1"/>
      <c r="R180" s="1"/>
    </row>
    <row r="181" spans="1:18" s="2" customFormat="1" ht="15.75" x14ac:dyDescent="0.2">
      <c r="A181" s="54" t="s">
        <v>36</v>
      </c>
      <c r="B181" s="3">
        <v>795.59139500000003</v>
      </c>
      <c r="C181" s="4" t="s">
        <v>5</v>
      </c>
      <c r="D181" s="5">
        <v>2</v>
      </c>
      <c r="E181" s="101" t="s">
        <v>997</v>
      </c>
      <c r="F181" s="6">
        <v>2011</v>
      </c>
      <c r="G181" s="7" t="s">
        <v>6</v>
      </c>
      <c r="H181" s="53">
        <f t="shared" si="4"/>
        <v>675</v>
      </c>
      <c r="I181" s="53">
        <f t="shared" si="5"/>
        <v>9</v>
      </c>
      <c r="J181" s="141"/>
      <c r="K181" s="1"/>
      <c r="L181" s="1"/>
      <c r="M181" s="1"/>
      <c r="N181" s="1"/>
      <c r="O181" s="1"/>
      <c r="P181" s="1"/>
      <c r="Q181" s="1"/>
      <c r="R181" s="1"/>
    </row>
    <row r="182" spans="1:18" s="2" customFormat="1" ht="15.75" x14ac:dyDescent="0.2">
      <c r="A182" s="54" t="s">
        <v>924</v>
      </c>
      <c r="B182" s="3">
        <v>598.25940000000003</v>
      </c>
      <c r="C182" s="4" t="s">
        <v>5</v>
      </c>
      <c r="D182" s="5">
        <v>1</v>
      </c>
      <c r="E182" s="101" t="s">
        <v>995</v>
      </c>
      <c r="F182" s="6">
        <v>2011</v>
      </c>
      <c r="G182" s="7" t="s">
        <v>6</v>
      </c>
      <c r="H182" s="53">
        <f t="shared" si="4"/>
        <v>675</v>
      </c>
      <c r="I182" s="53">
        <f t="shared" si="5"/>
        <v>9</v>
      </c>
      <c r="J182" s="141"/>
      <c r="K182" s="1"/>
      <c r="L182" s="1"/>
      <c r="M182" s="1"/>
      <c r="N182" s="1"/>
      <c r="O182" s="1"/>
      <c r="P182" s="1"/>
      <c r="Q182" s="1"/>
      <c r="R182" s="1"/>
    </row>
    <row r="183" spans="1:18" s="2" customFormat="1" ht="15.75" x14ac:dyDescent="0.2">
      <c r="A183" s="54" t="s">
        <v>925</v>
      </c>
      <c r="B183" s="3">
        <v>1548.5678190000001</v>
      </c>
      <c r="C183" s="4" t="s">
        <v>5</v>
      </c>
      <c r="D183" s="5">
        <v>3</v>
      </c>
      <c r="E183" s="101" t="s">
        <v>994</v>
      </c>
      <c r="F183" s="6">
        <v>2011</v>
      </c>
      <c r="G183" s="7" t="s">
        <v>6</v>
      </c>
      <c r="H183" s="53">
        <f t="shared" si="4"/>
        <v>675</v>
      </c>
      <c r="I183" s="53">
        <f t="shared" si="5"/>
        <v>9</v>
      </c>
      <c r="J183" s="141"/>
      <c r="K183" s="1"/>
      <c r="L183" s="1"/>
      <c r="M183" s="1"/>
      <c r="N183" s="1"/>
      <c r="O183" s="1"/>
      <c r="P183" s="1"/>
      <c r="Q183" s="1"/>
      <c r="R183" s="1"/>
    </row>
    <row r="184" spans="1:18" s="2" customFormat="1" ht="15.75" x14ac:dyDescent="0.2">
      <c r="A184" s="54" t="s">
        <v>37</v>
      </c>
      <c r="B184" s="3">
        <v>579.04595000000006</v>
      </c>
      <c r="C184" s="4" t="s">
        <v>5</v>
      </c>
      <c r="D184" s="5">
        <v>2</v>
      </c>
      <c r="E184" s="101" t="s">
        <v>997</v>
      </c>
      <c r="F184" s="6">
        <v>2011</v>
      </c>
      <c r="G184" s="7" t="s">
        <v>6</v>
      </c>
      <c r="H184" s="53">
        <f t="shared" si="4"/>
        <v>675</v>
      </c>
      <c r="I184" s="53">
        <f t="shared" si="5"/>
        <v>9</v>
      </c>
      <c r="J184" s="141"/>
      <c r="K184" s="1"/>
      <c r="L184" s="1"/>
      <c r="M184" s="1"/>
      <c r="N184" s="1"/>
      <c r="O184" s="1"/>
      <c r="P184" s="1"/>
      <c r="Q184" s="1"/>
      <c r="R184" s="1"/>
    </row>
    <row r="185" spans="1:18" s="2" customFormat="1" ht="15.75" x14ac:dyDescent="0.2">
      <c r="A185" s="54" t="s">
        <v>926</v>
      </c>
      <c r="B185" s="3">
        <v>174.89</v>
      </c>
      <c r="C185" s="4" t="s">
        <v>5</v>
      </c>
      <c r="D185" s="5">
        <v>3</v>
      </c>
      <c r="E185" s="101" t="s">
        <v>994</v>
      </c>
      <c r="F185" s="6">
        <v>2013</v>
      </c>
      <c r="G185" s="7" t="s">
        <v>834</v>
      </c>
      <c r="H185" s="53">
        <f t="shared" si="4"/>
        <v>675</v>
      </c>
      <c r="I185" s="53">
        <f t="shared" si="5"/>
        <v>9</v>
      </c>
      <c r="J185" s="141"/>
      <c r="K185" s="1"/>
      <c r="L185" s="1"/>
      <c r="M185" s="1"/>
      <c r="N185" s="1"/>
      <c r="O185" s="1"/>
      <c r="P185" s="1"/>
      <c r="Q185" s="1"/>
      <c r="R185" s="1"/>
    </row>
    <row r="186" spans="1:18" s="2" customFormat="1" ht="15.75" x14ac:dyDescent="0.2">
      <c r="A186" s="54" t="s">
        <v>927</v>
      </c>
      <c r="B186" s="3">
        <v>215.94</v>
      </c>
      <c r="C186" s="4" t="s">
        <v>5</v>
      </c>
      <c r="D186" s="5">
        <v>3</v>
      </c>
      <c r="E186" s="101" t="s">
        <v>994</v>
      </c>
      <c r="F186" s="6">
        <v>2013</v>
      </c>
      <c r="G186" s="7" t="s">
        <v>834</v>
      </c>
      <c r="H186" s="53">
        <f t="shared" si="4"/>
        <v>675</v>
      </c>
      <c r="I186" s="53">
        <f t="shared" si="5"/>
        <v>9</v>
      </c>
      <c r="J186" s="141"/>
      <c r="K186" s="1"/>
      <c r="L186" s="1"/>
      <c r="M186" s="1"/>
      <c r="N186" s="1"/>
      <c r="O186" s="1"/>
      <c r="P186" s="1"/>
      <c r="Q186" s="1"/>
      <c r="R186" s="1"/>
    </row>
    <row r="187" spans="1:18" s="2" customFormat="1" ht="15.75" x14ac:dyDescent="0.2">
      <c r="A187" s="54" t="s">
        <v>928</v>
      </c>
      <c r="B187" s="3">
        <v>1069.026617</v>
      </c>
      <c r="C187" s="4" t="s">
        <v>5</v>
      </c>
      <c r="D187" s="5">
        <v>1</v>
      </c>
      <c r="E187" s="101" t="s">
        <v>995</v>
      </c>
      <c r="F187" s="6">
        <v>2011</v>
      </c>
      <c r="G187" s="7" t="s">
        <v>6</v>
      </c>
      <c r="H187" s="53">
        <f t="shared" si="4"/>
        <v>675</v>
      </c>
      <c r="I187" s="53">
        <f t="shared" si="5"/>
        <v>9</v>
      </c>
      <c r="J187" s="141"/>
      <c r="K187" s="1"/>
      <c r="L187" s="1"/>
      <c r="M187" s="1"/>
      <c r="N187" s="1"/>
      <c r="O187" s="1"/>
      <c r="P187" s="1"/>
      <c r="Q187" s="1"/>
      <c r="R187" s="1"/>
    </row>
    <row r="188" spans="1:18" s="2" customFormat="1" ht="15.75" x14ac:dyDescent="0.2">
      <c r="A188" s="54" t="s">
        <v>929</v>
      </c>
      <c r="B188" s="3">
        <v>278.19</v>
      </c>
      <c r="C188" s="4" t="s">
        <v>5</v>
      </c>
      <c r="D188" s="5">
        <v>3</v>
      </c>
      <c r="E188" s="101" t="s">
        <v>994</v>
      </c>
      <c r="F188" s="6">
        <v>2013</v>
      </c>
      <c r="G188" s="7" t="s">
        <v>834</v>
      </c>
      <c r="H188" s="53">
        <f t="shared" si="4"/>
        <v>675</v>
      </c>
      <c r="I188" s="53">
        <f t="shared" si="5"/>
        <v>9</v>
      </c>
      <c r="J188" s="141"/>
      <c r="K188" s="1"/>
      <c r="L188" s="1"/>
      <c r="M188" s="1"/>
      <c r="N188" s="1"/>
      <c r="O188" s="1"/>
      <c r="P188" s="1"/>
      <c r="Q188" s="1"/>
      <c r="R188" s="1"/>
    </row>
    <row r="189" spans="1:18" s="2" customFormat="1" ht="15.75" x14ac:dyDescent="0.2">
      <c r="A189" s="54" t="s">
        <v>38</v>
      </c>
      <c r="B189" s="3">
        <v>417.24763300000001</v>
      </c>
      <c r="C189" s="4" t="s">
        <v>5</v>
      </c>
      <c r="D189" s="5">
        <v>2</v>
      </c>
      <c r="E189" s="101" t="s">
        <v>997</v>
      </c>
      <c r="F189" s="6">
        <v>2011</v>
      </c>
      <c r="G189" s="7" t="s">
        <v>6</v>
      </c>
      <c r="H189" s="53">
        <f t="shared" si="4"/>
        <v>675</v>
      </c>
      <c r="I189" s="53">
        <f t="shared" si="5"/>
        <v>9</v>
      </c>
      <c r="J189" s="141"/>
      <c r="K189" s="1"/>
      <c r="L189" s="1"/>
      <c r="M189" s="1"/>
      <c r="N189" s="1"/>
      <c r="O189" s="1"/>
      <c r="P189" s="1"/>
      <c r="Q189" s="1"/>
      <c r="R189" s="1"/>
    </row>
    <row r="190" spans="1:18" s="2" customFormat="1" ht="22.5" x14ac:dyDescent="0.2">
      <c r="A190" s="54" t="s">
        <v>930</v>
      </c>
      <c r="B190" s="3">
        <v>619.29999999999995</v>
      </c>
      <c r="C190" s="4" t="s">
        <v>5</v>
      </c>
      <c r="D190" s="5">
        <v>4</v>
      </c>
      <c r="E190" s="101" t="s">
        <v>996</v>
      </c>
      <c r="F190" s="6">
        <v>2010</v>
      </c>
      <c r="G190" s="7" t="s">
        <v>820</v>
      </c>
      <c r="H190" s="53">
        <f t="shared" si="4"/>
        <v>675</v>
      </c>
      <c r="I190" s="53">
        <f t="shared" si="5"/>
        <v>9</v>
      </c>
      <c r="J190" s="141"/>
      <c r="K190" s="1"/>
      <c r="L190" s="1"/>
      <c r="M190" s="1"/>
      <c r="N190" s="1"/>
      <c r="O190" s="1"/>
      <c r="P190" s="1"/>
      <c r="Q190" s="1"/>
      <c r="R190" s="1"/>
    </row>
    <row r="191" spans="1:18" s="2" customFormat="1" ht="22.5" x14ac:dyDescent="0.2">
      <c r="A191" s="54" t="s">
        <v>931</v>
      </c>
      <c r="B191" s="3">
        <v>652.6</v>
      </c>
      <c r="C191" s="4" t="s">
        <v>5</v>
      </c>
      <c r="D191" s="5">
        <v>4</v>
      </c>
      <c r="E191" s="101" t="s">
        <v>996</v>
      </c>
      <c r="F191" s="6">
        <v>2010</v>
      </c>
      <c r="G191" s="7" t="s">
        <v>820</v>
      </c>
      <c r="H191" s="53">
        <f t="shared" si="4"/>
        <v>675</v>
      </c>
      <c r="I191" s="53">
        <f t="shared" si="5"/>
        <v>9</v>
      </c>
      <c r="J191" s="141"/>
      <c r="K191" s="1"/>
      <c r="L191" s="1"/>
      <c r="M191" s="1"/>
      <c r="N191" s="1"/>
      <c r="O191" s="1"/>
      <c r="P191" s="1"/>
      <c r="Q191" s="1"/>
      <c r="R191" s="1"/>
    </row>
    <row r="192" spans="1:18" s="2" customFormat="1" ht="22.5" x14ac:dyDescent="0.2">
      <c r="A192" s="54" t="s">
        <v>932</v>
      </c>
      <c r="B192" s="3">
        <v>553.70000000000005</v>
      </c>
      <c r="C192" s="4" t="s">
        <v>5</v>
      </c>
      <c r="D192" s="5">
        <v>4</v>
      </c>
      <c r="E192" s="101" t="s">
        <v>996</v>
      </c>
      <c r="F192" s="6">
        <v>2010</v>
      </c>
      <c r="G192" s="7" t="s">
        <v>820</v>
      </c>
      <c r="H192" s="53">
        <f t="shared" si="4"/>
        <v>675</v>
      </c>
      <c r="I192" s="53">
        <f t="shared" si="5"/>
        <v>9</v>
      </c>
      <c r="J192" s="141"/>
      <c r="K192" s="1"/>
      <c r="L192" s="1"/>
      <c r="M192" s="1"/>
      <c r="N192" s="1"/>
      <c r="O192" s="1"/>
      <c r="P192" s="1"/>
      <c r="Q192" s="1"/>
      <c r="R192" s="1"/>
    </row>
    <row r="193" spans="1:18" s="2" customFormat="1" ht="15.75" x14ac:dyDescent="0.2">
      <c r="A193" s="54" t="s">
        <v>933</v>
      </c>
      <c r="B193" s="3">
        <v>614.90608599999996</v>
      </c>
      <c r="C193" s="4" t="s">
        <v>5</v>
      </c>
      <c r="D193" s="5">
        <v>1</v>
      </c>
      <c r="E193" s="101" t="s">
        <v>995</v>
      </c>
      <c r="F193" s="6">
        <v>2011</v>
      </c>
      <c r="G193" s="7" t="s">
        <v>6</v>
      </c>
      <c r="H193" s="53">
        <f t="shared" si="4"/>
        <v>675</v>
      </c>
      <c r="I193" s="53">
        <f t="shared" si="5"/>
        <v>9</v>
      </c>
      <c r="J193" s="141"/>
      <c r="K193" s="1"/>
      <c r="L193" s="1"/>
      <c r="M193" s="1"/>
      <c r="N193" s="1"/>
      <c r="O193" s="1"/>
      <c r="P193" s="1"/>
      <c r="Q193" s="1"/>
      <c r="R193" s="1"/>
    </row>
    <row r="194" spans="1:18" s="2" customFormat="1" ht="22.5" x14ac:dyDescent="0.2">
      <c r="A194" s="54" t="s">
        <v>934</v>
      </c>
      <c r="B194" s="3">
        <v>489.5</v>
      </c>
      <c r="C194" s="4" t="s">
        <v>5</v>
      </c>
      <c r="D194" s="5">
        <v>4</v>
      </c>
      <c r="E194" s="101" t="s">
        <v>996</v>
      </c>
      <c r="F194" s="6">
        <v>2010</v>
      </c>
      <c r="G194" s="7" t="s">
        <v>820</v>
      </c>
      <c r="H194" s="53">
        <f t="shared" si="4"/>
        <v>675</v>
      </c>
      <c r="I194" s="53">
        <f t="shared" si="5"/>
        <v>9</v>
      </c>
      <c r="J194" s="141"/>
      <c r="K194" s="1"/>
      <c r="L194" s="1"/>
      <c r="M194" s="1"/>
      <c r="N194" s="1"/>
      <c r="O194" s="1"/>
      <c r="P194" s="1"/>
      <c r="Q194" s="1"/>
      <c r="R194" s="1"/>
    </row>
    <row r="195" spans="1:18" s="2" customFormat="1" ht="15.75" x14ac:dyDescent="0.2">
      <c r="A195" s="54" t="s">
        <v>935</v>
      </c>
      <c r="B195" s="3">
        <v>228.74</v>
      </c>
      <c r="C195" s="4" t="s">
        <v>5</v>
      </c>
      <c r="D195" s="5">
        <v>3</v>
      </c>
      <c r="E195" s="101" t="s">
        <v>994</v>
      </c>
      <c r="F195" s="6">
        <v>2013</v>
      </c>
      <c r="G195" s="7" t="s">
        <v>834</v>
      </c>
      <c r="H195" s="53">
        <f t="shared" si="4"/>
        <v>675</v>
      </c>
      <c r="I195" s="53">
        <f t="shared" si="5"/>
        <v>9</v>
      </c>
      <c r="J195" s="141"/>
      <c r="K195" s="1"/>
      <c r="L195" s="1"/>
      <c r="M195" s="1"/>
      <c r="N195" s="1"/>
      <c r="O195" s="1"/>
      <c r="P195" s="1"/>
      <c r="Q195" s="1"/>
      <c r="R195" s="1"/>
    </row>
    <row r="196" spans="1:18" s="2" customFormat="1" ht="15.75" x14ac:dyDescent="0.2">
      <c r="A196" s="54" t="s">
        <v>936</v>
      </c>
      <c r="B196" s="3">
        <v>35.71</v>
      </c>
      <c r="C196" s="4" t="s">
        <v>5</v>
      </c>
      <c r="D196" s="5">
        <v>3</v>
      </c>
      <c r="E196" s="101" t="s">
        <v>994</v>
      </c>
      <c r="F196" s="6">
        <v>2013</v>
      </c>
      <c r="G196" s="7" t="s">
        <v>834</v>
      </c>
      <c r="H196" s="53">
        <f t="shared" si="4"/>
        <v>675</v>
      </c>
      <c r="I196" s="53">
        <f t="shared" si="5"/>
        <v>9</v>
      </c>
      <c r="J196" s="141">
        <v>1000</v>
      </c>
      <c r="K196" s="1"/>
      <c r="L196" s="1"/>
      <c r="M196" s="1"/>
      <c r="N196" s="1"/>
      <c r="O196" s="1"/>
      <c r="P196" s="1"/>
      <c r="Q196" s="1"/>
      <c r="R196" s="1"/>
    </row>
    <row r="197" spans="1:18" s="2" customFormat="1" ht="15.75" x14ac:dyDescent="0.2">
      <c r="A197" s="54" t="s">
        <v>39</v>
      </c>
      <c r="B197" s="3">
        <v>639.10971199999994</v>
      </c>
      <c r="C197" s="4" t="s">
        <v>5</v>
      </c>
      <c r="D197" s="5">
        <v>2</v>
      </c>
      <c r="E197" s="101" t="s">
        <v>997</v>
      </c>
      <c r="F197" s="6">
        <v>2011</v>
      </c>
      <c r="G197" s="7" t="s">
        <v>6</v>
      </c>
      <c r="H197" s="53">
        <f t="shared" si="4"/>
        <v>675</v>
      </c>
      <c r="I197" s="53">
        <f t="shared" si="5"/>
        <v>9</v>
      </c>
      <c r="J197" s="141"/>
      <c r="K197" s="1"/>
      <c r="L197" s="1"/>
      <c r="M197" s="1"/>
      <c r="N197" s="1"/>
      <c r="O197" s="1"/>
      <c r="P197" s="1"/>
      <c r="Q197" s="1"/>
      <c r="R197" s="1"/>
    </row>
    <row r="198" spans="1:18" s="2" customFormat="1" ht="15.75" x14ac:dyDescent="0.2">
      <c r="A198" s="54" t="s">
        <v>40</v>
      </c>
      <c r="B198" s="3">
        <v>23.245211000000001</v>
      </c>
      <c r="C198" s="4" t="s">
        <v>5</v>
      </c>
      <c r="D198" s="5">
        <v>2</v>
      </c>
      <c r="E198" s="101" t="s">
        <v>997</v>
      </c>
      <c r="F198" s="6">
        <v>2011</v>
      </c>
      <c r="G198" s="7" t="s">
        <v>6</v>
      </c>
      <c r="H198" s="53">
        <f t="shared" si="4"/>
        <v>675</v>
      </c>
      <c r="I198" s="53">
        <f t="shared" si="5"/>
        <v>9</v>
      </c>
      <c r="J198" s="141"/>
      <c r="K198" s="1"/>
      <c r="L198" s="1"/>
      <c r="M198" s="1"/>
      <c r="N198" s="1"/>
      <c r="O198" s="1"/>
      <c r="P198" s="1"/>
      <c r="Q198" s="1"/>
      <c r="R198" s="1"/>
    </row>
    <row r="199" spans="1:18" s="2" customFormat="1" ht="15.75" x14ac:dyDescent="0.2">
      <c r="A199" s="54" t="s">
        <v>937</v>
      </c>
      <c r="B199" s="3">
        <v>266.75704999999999</v>
      </c>
      <c r="C199" s="4" t="s">
        <v>5</v>
      </c>
      <c r="D199" s="5">
        <v>1</v>
      </c>
      <c r="E199" s="101" t="s">
        <v>995</v>
      </c>
      <c r="F199" s="6">
        <v>2011</v>
      </c>
      <c r="G199" s="7" t="s">
        <v>6</v>
      </c>
      <c r="H199" s="53">
        <f t="shared" si="4"/>
        <v>675</v>
      </c>
      <c r="I199" s="53">
        <f t="shared" si="5"/>
        <v>9</v>
      </c>
      <c r="J199" s="141"/>
      <c r="K199" s="1"/>
      <c r="L199" s="1"/>
      <c r="M199" s="1"/>
      <c r="N199" s="1"/>
      <c r="O199" s="1"/>
      <c r="P199" s="1"/>
      <c r="Q199" s="1"/>
      <c r="R199" s="1"/>
    </row>
    <row r="200" spans="1:18" s="2" customFormat="1" ht="15.75" x14ac:dyDescent="0.2">
      <c r="A200" s="54" t="s">
        <v>41</v>
      </c>
      <c r="B200" s="3">
        <v>626.74261200000001</v>
      </c>
      <c r="C200" s="4" t="s">
        <v>5</v>
      </c>
      <c r="D200" s="5">
        <v>2</v>
      </c>
      <c r="E200" s="101" t="s">
        <v>997</v>
      </c>
      <c r="F200" s="6">
        <v>2011</v>
      </c>
      <c r="G200" s="7" t="s">
        <v>6</v>
      </c>
      <c r="H200" s="53">
        <f t="shared" si="4"/>
        <v>675</v>
      </c>
      <c r="I200" s="53">
        <f t="shared" si="5"/>
        <v>9</v>
      </c>
      <c r="J200" s="141"/>
      <c r="K200" s="1"/>
      <c r="L200" s="1"/>
      <c r="M200" s="1"/>
      <c r="N200" s="1"/>
      <c r="O200" s="1"/>
      <c r="P200" s="1"/>
      <c r="Q200" s="1"/>
      <c r="R200" s="1"/>
    </row>
    <row r="201" spans="1:18" s="2" customFormat="1" ht="15.75" x14ac:dyDescent="0.2">
      <c r="A201" s="54" t="s">
        <v>938</v>
      </c>
      <c r="B201" s="3">
        <v>207.239024</v>
      </c>
      <c r="C201" s="4" t="s">
        <v>5</v>
      </c>
      <c r="D201" s="5">
        <v>1</v>
      </c>
      <c r="E201" s="101" t="s">
        <v>995</v>
      </c>
      <c r="F201" s="6">
        <v>2011</v>
      </c>
      <c r="G201" s="7" t="s">
        <v>6</v>
      </c>
      <c r="H201" s="53">
        <f t="shared" si="4"/>
        <v>675</v>
      </c>
      <c r="I201" s="53">
        <f t="shared" si="5"/>
        <v>9</v>
      </c>
      <c r="J201" s="141"/>
      <c r="K201" s="1"/>
      <c r="L201" s="1"/>
      <c r="M201" s="1"/>
      <c r="N201" s="1"/>
      <c r="O201" s="1"/>
      <c r="P201" s="1"/>
      <c r="Q201" s="1"/>
      <c r="R201" s="1"/>
    </row>
    <row r="202" spans="1:18" s="2" customFormat="1" ht="22.5" x14ac:dyDescent="0.2">
      <c r="A202" s="54" t="s">
        <v>939</v>
      </c>
      <c r="B202" s="3">
        <v>766.67752199999995</v>
      </c>
      <c r="C202" s="4" t="s">
        <v>5</v>
      </c>
      <c r="D202" s="5">
        <v>4</v>
      </c>
      <c r="E202" s="101" t="s">
        <v>996</v>
      </c>
      <c r="F202" s="6">
        <v>2011</v>
      </c>
      <c r="G202" s="7" t="s">
        <v>6</v>
      </c>
      <c r="H202" s="53">
        <f t="shared" si="4"/>
        <v>675</v>
      </c>
      <c r="I202" s="53">
        <f t="shared" si="5"/>
        <v>9</v>
      </c>
      <c r="J202" s="141"/>
      <c r="K202" s="1"/>
      <c r="L202" s="1"/>
      <c r="M202" s="1"/>
      <c r="N202" s="1"/>
      <c r="O202" s="1"/>
      <c r="P202" s="1"/>
      <c r="Q202" s="1"/>
      <c r="R202" s="1"/>
    </row>
    <row r="203" spans="1:18" s="2" customFormat="1" ht="15.75" x14ac:dyDescent="0.2">
      <c r="A203" s="54" t="s">
        <v>940</v>
      </c>
      <c r="B203" s="3">
        <v>572.16941299999996</v>
      </c>
      <c r="C203" s="4" t="s">
        <v>5</v>
      </c>
      <c r="D203" s="5">
        <v>1</v>
      </c>
      <c r="E203" s="101" t="s">
        <v>995</v>
      </c>
      <c r="F203" s="6">
        <v>2011</v>
      </c>
      <c r="G203" s="7" t="s">
        <v>6</v>
      </c>
      <c r="H203" s="53">
        <f t="shared" si="4"/>
        <v>675</v>
      </c>
      <c r="I203" s="53">
        <f t="shared" si="5"/>
        <v>9</v>
      </c>
      <c r="J203" s="141"/>
      <c r="K203" s="1"/>
      <c r="L203" s="1"/>
      <c r="M203" s="1"/>
      <c r="N203" s="1"/>
      <c r="O203" s="1"/>
      <c r="P203" s="1"/>
      <c r="Q203" s="1"/>
      <c r="R203" s="1"/>
    </row>
    <row r="204" spans="1:18" s="2" customFormat="1" ht="15.75" x14ac:dyDescent="0.2">
      <c r="A204" s="54" t="s">
        <v>941</v>
      </c>
      <c r="B204" s="3">
        <v>865.66454699999997</v>
      </c>
      <c r="C204" s="4" t="s">
        <v>5</v>
      </c>
      <c r="D204" s="5">
        <v>3</v>
      </c>
      <c r="E204" s="101" t="s">
        <v>994</v>
      </c>
      <c r="F204" s="6">
        <v>2011</v>
      </c>
      <c r="G204" s="7" t="s">
        <v>6</v>
      </c>
      <c r="H204" s="53">
        <f t="shared" si="4"/>
        <v>675</v>
      </c>
      <c r="I204" s="53">
        <f t="shared" si="5"/>
        <v>9</v>
      </c>
      <c r="J204" s="141"/>
      <c r="K204" s="1"/>
      <c r="L204" s="1"/>
      <c r="M204" s="1"/>
      <c r="N204" s="1"/>
      <c r="O204" s="1"/>
      <c r="P204" s="1"/>
      <c r="Q204" s="1"/>
      <c r="R204" s="1"/>
    </row>
    <row r="205" spans="1:18" s="2" customFormat="1" ht="15.75" x14ac:dyDescent="0.2">
      <c r="A205" s="54" t="s">
        <v>42</v>
      </c>
      <c r="B205" s="3">
        <v>644.67255299999999</v>
      </c>
      <c r="C205" s="4" t="s">
        <v>5</v>
      </c>
      <c r="D205" s="5">
        <v>2</v>
      </c>
      <c r="E205" s="101" t="s">
        <v>997</v>
      </c>
      <c r="F205" s="6">
        <v>2011</v>
      </c>
      <c r="G205" s="7" t="s">
        <v>6</v>
      </c>
      <c r="H205" s="53">
        <f t="shared" si="4"/>
        <v>675</v>
      </c>
      <c r="I205" s="53">
        <f t="shared" si="5"/>
        <v>9</v>
      </c>
      <c r="J205" s="141"/>
      <c r="K205" s="1"/>
      <c r="L205" s="1"/>
      <c r="M205" s="1"/>
      <c r="N205" s="1"/>
      <c r="O205" s="1"/>
      <c r="P205" s="1"/>
      <c r="Q205" s="1"/>
      <c r="R205" s="1"/>
    </row>
    <row r="206" spans="1:18" s="2" customFormat="1" ht="15.75" x14ac:dyDescent="0.2">
      <c r="A206" s="54" t="s">
        <v>942</v>
      </c>
      <c r="B206" s="3">
        <v>563.13292999999999</v>
      </c>
      <c r="C206" s="4" t="s">
        <v>5</v>
      </c>
      <c r="D206" s="5">
        <v>3</v>
      </c>
      <c r="E206" s="101" t="s">
        <v>994</v>
      </c>
      <c r="F206" s="6">
        <v>2011</v>
      </c>
      <c r="G206" s="7" t="s">
        <v>6</v>
      </c>
      <c r="H206" s="53">
        <f t="shared" si="4"/>
        <v>675</v>
      </c>
      <c r="I206" s="53">
        <f t="shared" si="5"/>
        <v>9</v>
      </c>
      <c r="J206" s="141"/>
      <c r="K206" s="1"/>
      <c r="L206" s="1"/>
      <c r="M206" s="1"/>
      <c r="N206" s="1"/>
      <c r="O206" s="1"/>
      <c r="P206" s="1"/>
      <c r="Q206" s="1"/>
      <c r="R206" s="1"/>
    </row>
    <row r="207" spans="1:18" s="2" customFormat="1" ht="15.75" x14ac:dyDescent="0.2">
      <c r="A207" s="54" t="s">
        <v>43</v>
      </c>
      <c r="B207" s="3">
        <v>938.29749900000002</v>
      </c>
      <c r="C207" s="4" t="s">
        <v>5</v>
      </c>
      <c r="D207" s="5">
        <v>2</v>
      </c>
      <c r="E207" s="101" t="s">
        <v>997</v>
      </c>
      <c r="F207" s="6">
        <v>2011</v>
      </c>
      <c r="G207" s="7" t="s">
        <v>6</v>
      </c>
      <c r="H207" s="53">
        <f t="shared" si="4"/>
        <v>675</v>
      </c>
      <c r="I207" s="53">
        <f t="shared" si="5"/>
        <v>9</v>
      </c>
      <c r="J207" s="141"/>
      <c r="K207" s="1"/>
      <c r="L207" s="1"/>
      <c r="M207" s="1"/>
      <c r="N207" s="1"/>
      <c r="O207" s="1"/>
      <c r="P207" s="1"/>
      <c r="Q207" s="1"/>
      <c r="R207" s="1"/>
    </row>
    <row r="208" spans="1:18" s="2" customFormat="1" ht="15.75" x14ac:dyDescent="0.2">
      <c r="A208" s="54" t="s">
        <v>943</v>
      </c>
      <c r="B208" s="3">
        <v>469.05</v>
      </c>
      <c r="C208" s="4" t="s">
        <v>5</v>
      </c>
      <c r="D208" s="5">
        <v>3</v>
      </c>
      <c r="E208" s="101" t="s">
        <v>994</v>
      </c>
      <c r="F208" s="6">
        <v>2013</v>
      </c>
      <c r="G208" s="7" t="s">
        <v>834</v>
      </c>
      <c r="H208" s="53">
        <f t="shared" si="4"/>
        <v>675</v>
      </c>
      <c r="I208" s="53">
        <f t="shared" si="5"/>
        <v>9</v>
      </c>
      <c r="J208" s="141"/>
      <c r="K208" s="1"/>
      <c r="L208" s="1"/>
      <c r="M208" s="1"/>
      <c r="N208" s="1"/>
      <c r="O208" s="1"/>
      <c r="P208" s="1"/>
      <c r="Q208" s="1"/>
      <c r="R208" s="1"/>
    </row>
    <row r="209" spans="1:18" s="2" customFormat="1" ht="15.75" x14ac:dyDescent="0.2">
      <c r="A209" s="54" t="s">
        <v>944</v>
      </c>
      <c r="B209" s="3">
        <v>558.98410119999994</v>
      </c>
      <c r="C209" s="4" t="s">
        <v>5</v>
      </c>
      <c r="D209" s="5">
        <v>5</v>
      </c>
      <c r="E209" s="101" t="s">
        <v>998</v>
      </c>
      <c r="F209" s="6">
        <v>2014</v>
      </c>
      <c r="G209" s="7" t="s">
        <v>945</v>
      </c>
      <c r="H209" s="53">
        <f t="shared" si="4"/>
        <v>675</v>
      </c>
      <c r="I209" s="53">
        <f t="shared" si="5"/>
        <v>9</v>
      </c>
      <c r="J209" s="141"/>
      <c r="K209" s="1"/>
      <c r="L209" s="1"/>
      <c r="M209" s="1"/>
      <c r="N209" s="1"/>
      <c r="O209" s="1"/>
      <c r="P209" s="1"/>
      <c r="Q209" s="1"/>
      <c r="R209" s="1"/>
    </row>
    <row r="210" spans="1:18" s="2" customFormat="1" ht="15.75" x14ac:dyDescent="0.2">
      <c r="A210" s="54" t="s">
        <v>946</v>
      </c>
      <c r="B210" s="3">
        <v>570.12126350991991</v>
      </c>
      <c r="C210" s="4" t="s">
        <v>5</v>
      </c>
      <c r="D210" s="5">
        <v>5</v>
      </c>
      <c r="E210" s="101" t="s">
        <v>998</v>
      </c>
      <c r="F210" s="6">
        <v>2014</v>
      </c>
      <c r="G210" s="7" t="s">
        <v>945</v>
      </c>
      <c r="H210" s="53">
        <f t="shared" si="4"/>
        <v>675</v>
      </c>
      <c r="I210" s="53">
        <f t="shared" si="5"/>
        <v>9</v>
      </c>
      <c r="J210" s="141"/>
      <c r="K210" s="1"/>
      <c r="L210" s="1"/>
      <c r="M210" s="1"/>
      <c r="N210" s="1"/>
      <c r="O210" s="1"/>
      <c r="P210" s="1"/>
      <c r="Q210" s="1"/>
      <c r="R210" s="1"/>
    </row>
    <row r="211" spans="1:18" s="2" customFormat="1" ht="15.75" x14ac:dyDescent="0.2">
      <c r="A211" s="54" t="s">
        <v>947</v>
      </c>
      <c r="B211" s="3">
        <v>203.47793297264002</v>
      </c>
      <c r="C211" s="4" t="s">
        <v>5</v>
      </c>
      <c r="D211" s="5">
        <v>5</v>
      </c>
      <c r="E211" s="101" t="s">
        <v>998</v>
      </c>
      <c r="F211" s="6">
        <v>2014</v>
      </c>
      <c r="G211" s="7" t="s">
        <v>945</v>
      </c>
      <c r="H211" s="53">
        <f t="shared" si="4"/>
        <v>675</v>
      </c>
      <c r="I211" s="53">
        <f t="shared" si="5"/>
        <v>9</v>
      </c>
      <c r="J211" s="141"/>
      <c r="K211" s="1"/>
      <c r="L211" s="1"/>
      <c r="M211" s="1"/>
      <c r="N211" s="1"/>
      <c r="O211" s="1"/>
      <c r="P211" s="1"/>
      <c r="Q211" s="1"/>
      <c r="R211" s="1"/>
    </row>
    <row r="212" spans="1:18" s="2" customFormat="1" ht="15.75" x14ac:dyDescent="0.2">
      <c r="A212" s="54" t="s">
        <v>948</v>
      </c>
      <c r="B212" s="3">
        <v>534.17031908855995</v>
      </c>
      <c r="C212" s="4" t="s">
        <v>5</v>
      </c>
      <c r="D212" s="5">
        <v>5</v>
      </c>
      <c r="E212" s="101" t="s">
        <v>998</v>
      </c>
      <c r="F212" s="6">
        <v>2014</v>
      </c>
      <c r="G212" s="7" t="s">
        <v>945</v>
      </c>
      <c r="H212" s="53">
        <f t="shared" si="4"/>
        <v>675</v>
      </c>
      <c r="I212" s="53">
        <f t="shared" si="5"/>
        <v>9</v>
      </c>
      <c r="J212" s="141"/>
      <c r="K212" s="1"/>
      <c r="L212" s="1"/>
      <c r="M212" s="1"/>
      <c r="N212" s="1"/>
      <c r="O212" s="1"/>
      <c r="P212" s="1"/>
      <c r="Q212" s="1"/>
      <c r="R212" s="1"/>
    </row>
    <row r="213" spans="1:18" s="2" customFormat="1" ht="15.75" x14ac:dyDescent="0.2">
      <c r="A213" s="54" t="s">
        <v>949</v>
      </c>
      <c r="B213" s="3">
        <v>277.07872343584</v>
      </c>
      <c r="C213" s="4" t="s">
        <v>5</v>
      </c>
      <c r="D213" s="5">
        <v>5</v>
      </c>
      <c r="E213" s="101" t="s">
        <v>998</v>
      </c>
      <c r="F213" s="6">
        <v>2014</v>
      </c>
      <c r="G213" s="7" t="s">
        <v>945</v>
      </c>
      <c r="H213" s="53">
        <f t="shared" si="4"/>
        <v>675</v>
      </c>
      <c r="I213" s="53">
        <f t="shared" si="5"/>
        <v>9</v>
      </c>
      <c r="J213" s="141"/>
      <c r="K213" s="1"/>
      <c r="L213" s="1"/>
      <c r="M213" s="1"/>
      <c r="N213" s="1"/>
      <c r="O213" s="1"/>
      <c r="P213" s="1"/>
      <c r="Q213" s="1"/>
      <c r="R213" s="1"/>
    </row>
    <row r="214" spans="1:18" s="2" customFormat="1" ht="15.75" x14ac:dyDescent="0.2">
      <c r="A214" s="54" t="s">
        <v>950</v>
      </c>
      <c r="B214" s="3">
        <v>552.56619170464</v>
      </c>
      <c r="C214" s="4" t="s">
        <v>5</v>
      </c>
      <c r="D214" s="5">
        <v>5</v>
      </c>
      <c r="E214" s="101" t="s">
        <v>998</v>
      </c>
      <c r="F214" s="6">
        <v>2014</v>
      </c>
      <c r="G214" s="7" t="s">
        <v>945</v>
      </c>
      <c r="H214" s="53">
        <f t="shared" si="4"/>
        <v>675</v>
      </c>
      <c r="I214" s="53">
        <f t="shared" si="5"/>
        <v>9</v>
      </c>
      <c r="J214" s="141"/>
      <c r="K214" s="1"/>
      <c r="L214" s="1"/>
      <c r="M214" s="1"/>
      <c r="N214" s="1"/>
      <c r="O214" s="1"/>
      <c r="P214" s="1"/>
      <c r="Q214" s="1"/>
      <c r="R214" s="1"/>
    </row>
    <row r="215" spans="1:18" s="2" customFormat="1" ht="15.75" x14ac:dyDescent="0.2">
      <c r="A215" s="54" t="s">
        <v>951</v>
      </c>
      <c r="B215" s="3">
        <v>542.84196847472003</v>
      </c>
      <c r="C215" s="4" t="s">
        <v>5</v>
      </c>
      <c r="D215" s="5">
        <v>5</v>
      </c>
      <c r="E215" s="101" t="s">
        <v>998</v>
      </c>
      <c r="F215" s="6">
        <v>2014</v>
      </c>
      <c r="G215" s="7" t="s">
        <v>945</v>
      </c>
      <c r="H215" s="53">
        <f t="shared" si="4"/>
        <v>675</v>
      </c>
      <c r="I215" s="53">
        <f t="shared" si="5"/>
        <v>9</v>
      </c>
      <c r="J215" s="141"/>
      <c r="K215" s="1"/>
      <c r="L215" s="1"/>
      <c r="M215" s="1"/>
      <c r="N215" s="1"/>
      <c r="O215" s="1"/>
      <c r="P215" s="1"/>
      <c r="Q215" s="1"/>
      <c r="R215" s="1"/>
    </row>
    <row r="216" spans="1:18" s="2" customFormat="1" ht="15.75" x14ac:dyDescent="0.2">
      <c r="A216" s="54" t="s">
        <v>952</v>
      </c>
      <c r="B216" s="3">
        <v>603.38978731312011</v>
      </c>
      <c r="C216" s="4" t="s">
        <v>5</v>
      </c>
      <c r="D216" s="5">
        <v>5</v>
      </c>
      <c r="E216" s="101" t="s">
        <v>998</v>
      </c>
      <c r="F216" s="6">
        <v>2014</v>
      </c>
      <c r="G216" s="7" t="s">
        <v>945</v>
      </c>
      <c r="H216" s="53">
        <f t="shared" si="4"/>
        <v>675</v>
      </c>
      <c r="I216" s="53">
        <f t="shared" si="5"/>
        <v>9</v>
      </c>
      <c r="J216" s="141"/>
      <c r="K216" s="1"/>
      <c r="L216" s="1"/>
      <c r="M216" s="1"/>
      <c r="N216" s="1"/>
      <c r="O216" s="1"/>
      <c r="P216" s="1"/>
      <c r="Q216" s="1"/>
      <c r="R216" s="1"/>
    </row>
    <row r="217" spans="1:18" s="2" customFormat="1" ht="15.75" x14ac:dyDescent="0.2">
      <c r="A217" s="54" t="s">
        <v>953</v>
      </c>
      <c r="B217" s="3">
        <v>735.71792780231999</v>
      </c>
      <c r="C217" s="4" t="s">
        <v>5</v>
      </c>
      <c r="D217" s="5">
        <v>5</v>
      </c>
      <c r="E217" s="101" t="s">
        <v>998</v>
      </c>
      <c r="F217" s="6">
        <v>2014</v>
      </c>
      <c r="G217" s="7" t="s">
        <v>945</v>
      </c>
      <c r="H217" s="53">
        <f t="shared" si="4"/>
        <v>675</v>
      </c>
      <c r="I217" s="53">
        <f t="shared" si="5"/>
        <v>9</v>
      </c>
      <c r="J217" s="141"/>
      <c r="K217" s="1"/>
      <c r="L217" s="1"/>
      <c r="M217" s="1"/>
      <c r="N217" s="1"/>
      <c r="O217" s="1"/>
      <c r="P217" s="1"/>
      <c r="Q217" s="1"/>
      <c r="R217" s="1"/>
    </row>
    <row r="218" spans="1:18" s="2" customFormat="1" ht="15.75" x14ac:dyDescent="0.2">
      <c r="A218" s="54" t="s">
        <v>954</v>
      </c>
      <c r="B218" s="3">
        <v>730.66949420152002</v>
      </c>
      <c r="C218" s="4" t="s">
        <v>5</v>
      </c>
      <c r="D218" s="5">
        <v>5</v>
      </c>
      <c r="E218" s="101" t="s">
        <v>998</v>
      </c>
      <c r="F218" s="6">
        <v>2014</v>
      </c>
      <c r="G218" s="7" t="s">
        <v>945</v>
      </c>
      <c r="H218" s="53">
        <f t="shared" si="4"/>
        <v>675</v>
      </c>
      <c r="I218" s="53">
        <f t="shared" si="5"/>
        <v>9</v>
      </c>
      <c r="J218" s="141"/>
      <c r="K218" s="1"/>
      <c r="L218" s="1"/>
      <c r="M218" s="1"/>
      <c r="N218" s="1"/>
      <c r="O218" s="1"/>
      <c r="P218" s="1"/>
      <c r="Q218" s="1"/>
      <c r="R218" s="1"/>
    </row>
    <row r="219" spans="1:18" s="2" customFormat="1" ht="15.75" x14ac:dyDescent="0.2">
      <c r="A219" s="54" t="s">
        <v>955</v>
      </c>
      <c r="B219" s="3">
        <v>696.90547103343988</v>
      </c>
      <c r="C219" s="4" t="s">
        <v>5</v>
      </c>
      <c r="D219" s="5">
        <v>5</v>
      </c>
      <c r="E219" s="101" t="s">
        <v>998</v>
      </c>
      <c r="F219" s="6">
        <v>2014</v>
      </c>
      <c r="G219" s="7" t="s">
        <v>945</v>
      </c>
      <c r="H219" s="53">
        <f t="shared" si="4"/>
        <v>675</v>
      </c>
      <c r="I219" s="53">
        <f t="shared" si="5"/>
        <v>9</v>
      </c>
      <c r="J219" s="141"/>
      <c r="K219" s="1"/>
      <c r="L219" s="1"/>
      <c r="M219" s="1"/>
      <c r="N219" s="1"/>
      <c r="O219" s="1"/>
      <c r="P219" s="1"/>
      <c r="Q219" s="1"/>
      <c r="R219" s="1"/>
    </row>
    <row r="220" spans="1:18" s="2" customFormat="1" ht="15.75" x14ac:dyDescent="0.2">
      <c r="A220" s="54" t="s">
        <v>956</v>
      </c>
      <c r="B220" s="3">
        <v>327.56361282607998</v>
      </c>
      <c r="C220" s="4" t="s">
        <v>5</v>
      </c>
      <c r="D220" s="5">
        <v>5</v>
      </c>
      <c r="E220" s="101" t="s">
        <v>998</v>
      </c>
      <c r="F220" s="6">
        <v>2014</v>
      </c>
      <c r="G220" s="7" t="s">
        <v>945</v>
      </c>
      <c r="H220" s="53">
        <f t="shared" si="4"/>
        <v>675</v>
      </c>
      <c r="I220" s="53">
        <f t="shared" si="5"/>
        <v>9</v>
      </c>
      <c r="J220" s="141"/>
      <c r="K220" s="1"/>
      <c r="L220" s="1"/>
      <c r="M220" s="1"/>
      <c r="N220" s="1"/>
      <c r="O220" s="1"/>
      <c r="P220" s="1"/>
      <c r="Q220" s="1"/>
      <c r="R220" s="1"/>
    </row>
    <row r="221" spans="1:18" s="2" customFormat="1" ht="15.75" x14ac:dyDescent="0.2">
      <c r="A221" s="54" t="s">
        <v>957</v>
      </c>
      <c r="B221" s="3">
        <v>382.20075595904001</v>
      </c>
      <c r="C221" s="4" t="s">
        <v>5</v>
      </c>
      <c r="D221" s="5">
        <v>5</v>
      </c>
      <c r="E221" s="101" t="s">
        <v>998</v>
      </c>
      <c r="F221" s="6">
        <v>2014</v>
      </c>
      <c r="G221" s="7" t="s">
        <v>945</v>
      </c>
      <c r="H221" s="53">
        <f t="shared" si="4"/>
        <v>675</v>
      </c>
      <c r="I221" s="53">
        <f t="shared" si="5"/>
        <v>9</v>
      </c>
      <c r="J221" s="141"/>
      <c r="K221" s="1"/>
      <c r="L221" s="1"/>
      <c r="M221" s="1"/>
      <c r="N221" s="1"/>
      <c r="O221" s="1"/>
      <c r="P221" s="1"/>
      <c r="Q221" s="1"/>
      <c r="R221" s="1"/>
    </row>
    <row r="222" spans="1:18" s="2" customFormat="1" ht="15.75" x14ac:dyDescent="0.2">
      <c r="A222" s="54" t="s">
        <v>958</v>
      </c>
      <c r="B222" s="3">
        <v>282.33680272311994</v>
      </c>
      <c r="C222" s="4" t="s">
        <v>5</v>
      </c>
      <c r="D222" s="5">
        <v>5</v>
      </c>
      <c r="E222" s="101" t="s">
        <v>998</v>
      </c>
      <c r="F222" s="6">
        <v>2014</v>
      </c>
      <c r="G222" s="7" t="s">
        <v>945</v>
      </c>
      <c r="H222" s="53">
        <f t="shared" si="4"/>
        <v>675</v>
      </c>
      <c r="I222" s="53">
        <f t="shared" si="5"/>
        <v>9</v>
      </c>
      <c r="J222" s="141"/>
      <c r="K222" s="1"/>
      <c r="L222" s="1"/>
      <c r="M222" s="1"/>
      <c r="N222" s="1"/>
      <c r="O222" s="1"/>
      <c r="P222" s="1"/>
      <c r="Q222" s="1"/>
      <c r="R222" s="1"/>
    </row>
    <row r="223" spans="1:18" s="2" customFormat="1" ht="15.75" x14ac:dyDescent="0.2">
      <c r="A223" s="54" t="s">
        <v>959</v>
      </c>
      <c r="B223" s="3">
        <v>606.09043325784</v>
      </c>
      <c r="C223" s="4" t="s">
        <v>5</v>
      </c>
      <c r="D223" s="5">
        <v>5</v>
      </c>
      <c r="E223" s="101" t="s">
        <v>998</v>
      </c>
      <c r="F223" s="6">
        <v>2014</v>
      </c>
      <c r="G223" s="7" t="s">
        <v>945</v>
      </c>
      <c r="H223" s="53">
        <f t="shared" si="4"/>
        <v>675</v>
      </c>
      <c r="I223" s="53">
        <f t="shared" si="5"/>
        <v>9</v>
      </c>
      <c r="J223" s="141"/>
      <c r="K223" s="1"/>
      <c r="L223" s="1"/>
      <c r="M223" s="1"/>
      <c r="N223" s="1"/>
      <c r="O223" s="1"/>
      <c r="P223" s="1"/>
      <c r="Q223" s="1"/>
      <c r="R223" s="1"/>
    </row>
    <row r="224" spans="1:18" s="2" customFormat="1" ht="15.75" x14ac:dyDescent="0.2">
      <c r="A224" s="54" t="s">
        <v>960</v>
      </c>
      <c r="B224" s="3">
        <v>247.57665523567999</v>
      </c>
      <c r="C224" s="4" t="s">
        <v>5</v>
      </c>
      <c r="D224" s="5">
        <v>5</v>
      </c>
      <c r="E224" s="101" t="s">
        <v>998</v>
      </c>
      <c r="F224" s="6">
        <v>2014</v>
      </c>
      <c r="G224" s="7" t="s">
        <v>945</v>
      </c>
      <c r="H224" s="53">
        <f t="shared" si="4"/>
        <v>675</v>
      </c>
      <c r="I224" s="53">
        <f t="shared" si="5"/>
        <v>9</v>
      </c>
      <c r="J224" s="141"/>
      <c r="K224" s="1"/>
      <c r="L224" s="1"/>
      <c r="M224" s="1"/>
      <c r="N224" s="1"/>
      <c r="O224" s="1"/>
      <c r="P224" s="1"/>
      <c r="Q224" s="1"/>
      <c r="R224" s="1"/>
    </row>
    <row r="225" spans="1:18" s="2" customFormat="1" ht="15.75" x14ac:dyDescent="0.2">
      <c r="A225" s="54" t="s">
        <v>961</v>
      </c>
      <c r="B225" s="3">
        <v>454.3914105408</v>
      </c>
      <c r="C225" s="4" t="s">
        <v>5</v>
      </c>
      <c r="D225" s="5">
        <v>5</v>
      </c>
      <c r="E225" s="101" t="s">
        <v>998</v>
      </c>
      <c r="F225" s="6">
        <v>2014</v>
      </c>
      <c r="G225" s="7" t="s">
        <v>945</v>
      </c>
      <c r="H225" s="53">
        <f t="shared" si="4"/>
        <v>675</v>
      </c>
      <c r="I225" s="53">
        <f t="shared" si="5"/>
        <v>9</v>
      </c>
      <c r="J225" s="141"/>
      <c r="K225" s="1"/>
      <c r="L225" s="1"/>
      <c r="M225" s="1"/>
      <c r="N225" s="1"/>
      <c r="O225" s="1"/>
      <c r="P225" s="1"/>
      <c r="Q225" s="1"/>
      <c r="R225" s="1"/>
    </row>
    <row r="226" spans="1:18" s="2" customFormat="1" ht="15.75" x14ac:dyDescent="0.2">
      <c r="A226" s="54" t="s">
        <v>962</v>
      </c>
      <c r="B226" s="3">
        <v>739.09972378160001</v>
      </c>
      <c r="C226" s="4" t="s">
        <v>5</v>
      </c>
      <c r="D226" s="5">
        <v>5</v>
      </c>
      <c r="E226" s="101" t="s">
        <v>998</v>
      </c>
      <c r="F226" s="6">
        <v>2014</v>
      </c>
      <c r="G226" s="7" t="s">
        <v>945</v>
      </c>
      <c r="H226" s="53">
        <f t="shared" si="4"/>
        <v>675</v>
      </c>
      <c r="I226" s="53">
        <f t="shared" si="5"/>
        <v>9</v>
      </c>
      <c r="J226" s="141"/>
      <c r="K226" s="1"/>
      <c r="L226" s="1"/>
      <c r="M226" s="1"/>
      <c r="N226" s="1"/>
      <c r="O226" s="1"/>
      <c r="P226" s="1"/>
      <c r="Q226" s="1"/>
      <c r="R226" s="1"/>
    </row>
    <row r="227" spans="1:18" s="2" customFormat="1" ht="15.75" x14ac:dyDescent="0.2">
      <c r="A227" s="54" t="s">
        <v>963</v>
      </c>
      <c r="B227" s="3">
        <v>681.98144601640013</v>
      </c>
      <c r="C227" s="4" t="s">
        <v>5</v>
      </c>
      <c r="D227" s="5">
        <v>5</v>
      </c>
      <c r="E227" s="101" t="s">
        <v>998</v>
      </c>
      <c r="F227" s="6">
        <v>2014</v>
      </c>
      <c r="G227" s="7" t="s">
        <v>945</v>
      </c>
      <c r="H227" s="53">
        <f t="shared" si="4"/>
        <v>675</v>
      </c>
      <c r="I227" s="53">
        <f t="shared" si="5"/>
        <v>9</v>
      </c>
      <c r="J227" s="141"/>
      <c r="K227" s="1"/>
      <c r="L227" s="1"/>
      <c r="M227" s="1"/>
      <c r="N227" s="1"/>
      <c r="O227" s="1"/>
      <c r="P227" s="1"/>
      <c r="Q227" s="1"/>
      <c r="R227" s="1"/>
    </row>
    <row r="228" spans="1:18" s="2" customFormat="1" ht="15.75" x14ac:dyDescent="0.2">
      <c r="A228" s="54" t="s">
        <v>964</v>
      </c>
      <c r="B228" s="3">
        <v>860.36961789703992</v>
      </c>
      <c r="C228" s="4" t="s">
        <v>5</v>
      </c>
      <c r="D228" s="5">
        <v>5</v>
      </c>
      <c r="E228" s="101" t="s">
        <v>998</v>
      </c>
      <c r="F228" s="6">
        <v>2014</v>
      </c>
      <c r="G228" s="7" t="s">
        <v>945</v>
      </c>
      <c r="H228" s="53">
        <f t="shared" si="4"/>
        <v>675</v>
      </c>
      <c r="I228" s="53">
        <f t="shared" si="5"/>
        <v>9</v>
      </c>
      <c r="J228" s="141"/>
      <c r="K228" s="1"/>
      <c r="L228" s="1"/>
      <c r="M228" s="1"/>
      <c r="N228" s="1"/>
      <c r="O228" s="1"/>
      <c r="P228" s="1"/>
      <c r="Q228" s="1"/>
      <c r="R228" s="1"/>
    </row>
    <row r="229" spans="1:18" s="2" customFormat="1" ht="15.75" x14ac:dyDescent="0.2">
      <c r="A229" s="54" t="s">
        <v>965</v>
      </c>
      <c r="B229" s="3">
        <v>816.23854545256006</v>
      </c>
      <c r="C229" s="4" t="s">
        <v>5</v>
      </c>
      <c r="D229" s="5">
        <v>5</v>
      </c>
      <c r="E229" s="101" t="s">
        <v>998</v>
      </c>
      <c r="F229" s="6">
        <v>2014</v>
      </c>
      <c r="G229" s="7" t="s">
        <v>945</v>
      </c>
      <c r="H229" s="53">
        <f t="shared" si="4"/>
        <v>675</v>
      </c>
      <c r="I229" s="53">
        <f t="shared" si="5"/>
        <v>9</v>
      </c>
      <c r="J229" s="141"/>
      <c r="K229" s="1"/>
      <c r="L229" s="1"/>
      <c r="M229" s="1"/>
      <c r="N229" s="1"/>
      <c r="O229" s="1"/>
      <c r="P229" s="1"/>
      <c r="Q229" s="1"/>
      <c r="R229" s="1"/>
    </row>
    <row r="230" spans="1:18" s="2" customFormat="1" ht="15.75" x14ac:dyDescent="0.2">
      <c r="A230" s="54" t="s">
        <v>966</v>
      </c>
      <c r="B230" s="3">
        <v>716.9674959276</v>
      </c>
      <c r="C230" s="4" t="s">
        <v>5</v>
      </c>
      <c r="D230" s="5">
        <v>5</v>
      </c>
      <c r="E230" s="101" t="s">
        <v>998</v>
      </c>
      <c r="F230" s="6">
        <v>2014</v>
      </c>
      <c r="G230" s="7" t="s">
        <v>945</v>
      </c>
      <c r="H230" s="53">
        <f t="shared" si="4"/>
        <v>675</v>
      </c>
      <c r="I230" s="53">
        <f t="shared" si="5"/>
        <v>9</v>
      </c>
      <c r="J230" s="141"/>
      <c r="K230" s="1"/>
      <c r="L230" s="1"/>
      <c r="M230" s="1"/>
      <c r="N230" s="1"/>
      <c r="O230" s="1"/>
      <c r="P230" s="1"/>
      <c r="Q230" s="1"/>
      <c r="R230" s="1"/>
    </row>
    <row r="231" spans="1:18" s="2" customFormat="1" ht="15.75" x14ac:dyDescent="0.2">
      <c r="A231" s="54" t="s">
        <v>967</v>
      </c>
      <c r="B231" s="3">
        <v>467.13236530063995</v>
      </c>
      <c r="C231" s="4" t="s">
        <v>5</v>
      </c>
      <c r="D231" s="5">
        <v>5</v>
      </c>
      <c r="E231" s="101" t="s">
        <v>998</v>
      </c>
      <c r="F231" s="6">
        <v>2014</v>
      </c>
      <c r="G231" s="7" t="s">
        <v>945</v>
      </c>
      <c r="H231" s="53">
        <f t="shared" si="4"/>
        <v>675</v>
      </c>
      <c r="I231" s="53">
        <f t="shared" si="5"/>
        <v>9</v>
      </c>
      <c r="J231" s="141"/>
      <c r="K231" s="1"/>
      <c r="L231" s="1"/>
      <c r="M231" s="1"/>
      <c r="N231" s="1"/>
      <c r="O231" s="1"/>
      <c r="P231" s="1"/>
      <c r="Q231" s="1"/>
      <c r="R231" s="1"/>
    </row>
    <row r="232" spans="1:18" s="2" customFormat="1" ht="15.75" x14ac:dyDescent="0.2">
      <c r="A232" s="54" t="s">
        <v>968</v>
      </c>
      <c r="B232" s="3">
        <v>821.40070363960001</v>
      </c>
      <c r="C232" s="4" t="s">
        <v>5</v>
      </c>
      <c r="D232" s="5">
        <v>5</v>
      </c>
      <c r="E232" s="101" t="s">
        <v>998</v>
      </c>
      <c r="F232" s="6">
        <v>2014</v>
      </c>
      <c r="G232" s="7" t="s">
        <v>945</v>
      </c>
      <c r="H232" s="53">
        <f t="shared" si="4"/>
        <v>675</v>
      </c>
      <c r="I232" s="53">
        <f t="shared" si="5"/>
        <v>9</v>
      </c>
      <c r="J232" s="141"/>
      <c r="K232" s="1"/>
      <c r="L232" s="1"/>
      <c r="M232" s="1"/>
      <c r="N232" s="1"/>
      <c r="O232" s="1"/>
      <c r="P232" s="1"/>
      <c r="Q232" s="1"/>
      <c r="R232" s="1"/>
    </row>
    <row r="233" spans="1:18" s="2" customFormat="1" ht="15.75" x14ac:dyDescent="0.2">
      <c r="A233" s="54" t="s">
        <v>969</v>
      </c>
      <c r="B233" s="3">
        <v>614.22421778631997</v>
      </c>
      <c r="C233" s="4" t="s">
        <v>5</v>
      </c>
      <c r="D233" s="5">
        <v>5</v>
      </c>
      <c r="E233" s="101" t="s">
        <v>998</v>
      </c>
      <c r="F233" s="6">
        <v>2014</v>
      </c>
      <c r="G233" s="7" t="s">
        <v>945</v>
      </c>
      <c r="H233" s="53">
        <f t="shared" si="4"/>
        <v>675</v>
      </c>
      <c r="I233" s="53">
        <f t="shared" si="5"/>
        <v>9</v>
      </c>
      <c r="J233" s="141"/>
      <c r="K233" s="1"/>
      <c r="L233" s="1"/>
      <c r="M233" s="1"/>
      <c r="N233" s="1"/>
      <c r="O233" s="1"/>
      <c r="P233" s="1"/>
      <c r="Q233" s="1"/>
      <c r="R233" s="1"/>
    </row>
    <row r="234" spans="1:18" s="2" customFormat="1" ht="15.75" x14ac:dyDescent="0.2">
      <c r="A234" s="54" t="s">
        <v>970</v>
      </c>
      <c r="B234" s="3">
        <v>630.14819997512006</v>
      </c>
      <c r="C234" s="4" t="s">
        <v>5</v>
      </c>
      <c r="D234" s="5">
        <v>5</v>
      </c>
      <c r="E234" s="101" t="s">
        <v>998</v>
      </c>
      <c r="F234" s="6">
        <v>2014</v>
      </c>
      <c r="G234" s="7" t="s">
        <v>945</v>
      </c>
      <c r="H234" s="53">
        <f t="shared" si="4"/>
        <v>675</v>
      </c>
      <c r="I234" s="53">
        <f t="shared" si="5"/>
        <v>9</v>
      </c>
      <c r="J234" s="141"/>
      <c r="K234" s="1"/>
      <c r="L234" s="1"/>
      <c r="M234" s="1"/>
      <c r="N234" s="1"/>
      <c r="O234" s="1"/>
      <c r="P234" s="1"/>
      <c r="Q234" s="1"/>
      <c r="R234" s="1"/>
    </row>
    <row r="235" spans="1:18" s="2" customFormat="1" ht="15.75" x14ac:dyDescent="0.2">
      <c r="A235" s="54" t="s">
        <v>971</v>
      </c>
      <c r="B235" s="3">
        <v>487.01689057336</v>
      </c>
      <c r="C235" s="4" t="s">
        <v>5</v>
      </c>
      <c r="D235" s="5">
        <v>5</v>
      </c>
      <c r="E235" s="101" t="s">
        <v>998</v>
      </c>
      <c r="F235" s="6">
        <v>2014</v>
      </c>
      <c r="G235" s="7" t="s">
        <v>945</v>
      </c>
      <c r="H235" s="53">
        <f t="shared" si="4"/>
        <v>675</v>
      </c>
      <c r="I235" s="53">
        <f t="shared" si="5"/>
        <v>9</v>
      </c>
      <c r="J235" s="141"/>
      <c r="K235" s="1"/>
      <c r="L235" s="1"/>
      <c r="M235" s="1"/>
      <c r="N235" s="1"/>
      <c r="O235" s="1"/>
      <c r="P235" s="1"/>
      <c r="Q235" s="1"/>
      <c r="R235" s="1"/>
    </row>
    <row r="236" spans="1:18" s="2" customFormat="1" ht="22.5" x14ac:dyDescent="0.2">
      <c r="A236" s="54" t="s">
        <v>972</v>
      </c>
      <c r="B236" s="3">
        <v>303.71397899999999</v>
      </c>
      <c r="C236" s="4" t="s">
        <v>5</v>
      </c>
      <c r="D236" s="5">
        <v>4</v>
      </c>
      <c r="E236" s="101" t="s">
        <v>996</v>
      </c>
      <c r="F236" s="6">
        <v>2011</v>
      </c>
      <c r="G236" s="7" t="s">
        <v>6</v>
      </c>
      <c r="H236" s="53">
        <f t="shared" si="4"/>
        <v>675</v>
      </c>
      <c r="I236" s="53">
        <f t="shared" si="5"/>
        <v>9</v>
      </c>
      <c r="J236" s="141"/>
      <c r="K236" s="1"/>
      <c r="L236" s="1"/>
      <c r="M236" s="1"/>
      <c r="N236" s="1"/>
      <c r="O236" s="1"/>
      <c r="P236" s="1"/>
      <c r="Q236" s="1"/>
      <c r="R236" s="1"/>
    </row>
    <row r="237" spans="1:18" s="2" customFormat="1" ht="15.75" x14ac:dyDescent="0.2">
      <c r="A237" s="54" t="s">
        <v>973</v>
      </c>
      <c r="B237" s="3">
        <v>567.43284900000003</v>
      </c>
      <c r="C237" s="4" t="s">
        <v>5</v>
      </c>
      <c r="D237" s="5">
        <v>2</v>
      </c>
      <c r="E237" s="101" t="s">
        <v>997</v>
      </c>
      <c r="F237" s="6">
        <v>2011</v>
      </c>
      <c r="G237" s="7" t="s">
        <v>6</v>
      </c>
      <c r="H237" s="53">
        <f t="shared" si="4"/>
        <v>675</v>
      </c>
      <c r="I237" s="53">
        <f t="shared" si="5"/>
        <v>9</v>
      </c>
      <c r="J237" s="141"/>
      <c r="K237" s="1"/>
      <c r="L237" s="1"/>
      <c r="M237" s="1"/>
      <c r="N237" s="1"/>
      <c r="O237" s="1"/>
      <c r="P237" s="1"/>
      <c r="Q237" s="1"/>
      <c r="R237" s="1"/>
    </row>
    <row r="238" spans="1:18" s="2" customFormat="1" ht="22.5" x14ac:dyDescent="0.2">
      <c r="A238" s="54" t="s">
        <v>974</v>
      </c>
      <c r="B238" s="3">
        <v>208.06971899999999</v>
      </c>
      <c r="C238" s="4" t="s">
        <v>5</v>
      </c>
      <c r="D238" s="5">
        <v>4</v>
      </c>
      <c r="E238" s="101" t="s">
        <v>996</v>
      </c>
      <c r="F238" s="6">
        <v>2011</v>
      </c>
      <c r="G238" s="7" t="s">
        <v>6</v>
      </c>
      <c r="H238" s="53">
        <f t="shared" si="4"/>
        <v>675</v>
      </c>
      <c r="I238" s="53">
        <f t="shared" si="5"/>
        <v>9</v>
      </c>
      <c r="J238" s="141"/>
      <c r="K238" s="1"/>
      <c r="L238" s="1"/>
      <c r="M238" s="1"/>
      <c r="N238" s="1"/>
      <c r="O238" s="1"/>
      <c r="P238" s="1"/>
      <c r="Q238" s="1"/>
      <c r="R238" s="1"/>
    </row>
    <row r="239" spans="1:18" s="2" customFormat="1" ht="15.75" x14ac:dyDescent="0.2">
      <c r="A239" s="54" t="s">
        <v>975</v>
      </c>
      <c r="B239" s="3">
        <v>466.848028</v>
      </c>
      <c r="C239" s="4" t="s">
        <v>5</v>
      </c>
      <c r="D239" s="5">
        <v>2</v>
      </c>
      <c r="E239" s="101" t="s">
        <v>997</v>
      </c>
      <c r="F239" s="6">
        <v>2011</v>
      </c>
      <c r="G239" s="7" t="s">
        <v>6</v>
      </c>
      <c r="H239" s="53">
        <f t="shared" si="4"/>
        <v>675</v>
      </c>
      <c r="I239" s="53">
        <f t="shared" si="5"/>
        <v>9</v>
      </c>
      <c r="J239" s="141"/>
      <c r="K239" s="1"/>
      <c r="L239" s="1"/>
      <c r="M239" s="1"/>
      <c r="N239" s="1"/>
      <c r="O239" s="1"/>
      <c r="P239" s="1"/>
      <c r="Q239" s="1"/>
      <c r="R239" s="1"/>
    </row>
    <row r="240" spans="1:18" s="2" customFormat="1" ht="15.75" x14ac:dyDescent="0.2">
      <c r="A240" s="54" t="s">
        <v>976</v>
      </c>
      <c r="B240" s="3">
        <v>623.53745299999991</v>
      </c>
      <c r="C240" s="4" t="s">
        <v>5</v>
      </c>
      <c r="D240" s="5">
        <v>2</v>
      </c>
      <c r="E240" s="101" t="s">
        <v>997</v>
      </c>
      <c r="F240" s="6">
        <v>2011</v>
      </c>
      <c r="G240" s="7" t="s">
        <v>6</v>
      </c>
      <c r="H240" s="53">
        <f t="shared" si="4"/>
        <v>675</v>
      </c>
      <c r="I240" s="53">
        <f t="shared" si="5"/>
        <v>9</v>
      </c>
      <c r="J240" s="141"/>
      <c r="K240" s="1"/>
      <c r="L240" s="1"/>
      <c r="M240" s="1"/>
      <c r="N240" s="1"/>
      <c r="O240" s="1"/>
      <c r="P240" s="1"/>
      <c r="Q240" s="1"/>
      <c r="R240" s="1"/>
    </row>
    <row r="241" spans="1:18" s="2" customFormat="1" ht="15.75" x14ac:dyDescent="0.2">
      <c r="A241" s="54" t="s">
        <v>977</v>
      </c>
      <c r="B241" s="3">
        <v>644.10610399999996</v>
      </c>
      <c r="C241" s="4" t="s">
        <v>5</v>
      </c>
      <c r="D241" s="5">
        <v>1</v>
      </c>
      <c r="E241" s="101" t="s">
        <v>995</v>
      </c>
      <c r="F241" s="6">
        <v>2011</v>
      </c>
      <c r="G241" s="7" t="s">
        <v>6</v>
      </c>
      <c r="H241" s="53">
        <f t="shared" si="4"/>
        <v>675</v>
      </c>
      <c r="I241" s="53">
        <f t="shared" si="5"/>
        <v>9</v>
      </c>
      <c r="J241" s="141"/>
      <c r="K241" s="1"/>
      <c r="L241" s="1"/>
      <c r="M241" s="1"/>
      <c r="N241" s="1"/>
      <c r="O241" s="1"/>
      <c r="P241" s="1"/>
      <c r="Q241" s="1"/>
      <c r="R241" s="1"/>
    </row>
    <row r="242" spans="1:18" s="2" customFormat="1" ht="15.75" x14ac:dyDescent="0.2">
      <c r="A242" s="54" t="s">
        <v>978</v>
      </c>
      <c r="B242" s="3">
        <v>3.1973050000000001</v>
      </c>
      <c r="C242" s="4" t="s">
        <v>5</v>
      </c>
      <c r="D242" s="5">
        <v>1</v>
      </c>
      <c r="E242" s="101" t="s">
        <v>995</v>
      </c>
      <c r="F242" s="6">
        <v>2011</v>
      </c>
      <c r="G242" s="7" t="s">
        <v>6</v>
      </c>
      <c r="H242" s="53">
        <f t="shared" si="4"/>
        <v>675</v>
      </c>
      <c r="I242" s="53">
        <f t="shared" si="5"/>
        <v>9</v>
      </c>
      <c r="J242" s="141"/>
      <c r="K242" s="1"/>
      <c r="L242" s="1"/>
      <c r="M242" s="1"/>
      <c r="N242" s="1"/>
      <c r="O242" s="1"/>
      <c r="P242" s="1"/>
      <c r="Q242" s="1"/>
      <c r="R242" s="1"/>
    </row>
    <row r="243" spans="1:18" s="2" customFormat="1" ht="15.75" x14ac:dyDescent="0.2">
      <c r="A243" s="54" t="s">
        <v>979</v>
      </c>
      <c r="B243" s="3">
        <v>735.76631999999995</v>
      </c>
      <c r="C243" s="4" t="s">
        <v>5</v>
      </c>
      <c r="D243" s="5">
        <v>1</v>
      </c>
      <c r="E243" s="101" t="s">
        <v>995</v>
      </c>
      <c r="F243" s="6">
        <v>2011</v>
      </c>
      <c r="G243" s="7" t="s">
        <v>6</v>
      </c>
      <c r="H243" s="53">
        <f t="shared" ref="H243:H248" si="6">VLOOKUP(E243,$A$25:$B$29,2,FALSE)</f>
        <v>675</v>
      </c>
      <c r="I243" s="53">
        <f t="shared" ref="I243:I248" si="7">VLOOKUP(E243,$A$25:$D$29,4,FALSE)</f>
        <v>9</v>
      </c>
      <c r="J243" s="141"/>
      <c r="K243" s="1"/>
      <c r="L243" s="1"/>
      <c r="M243" s="1"/>
      <c r="N243" s="1"/>
      <c r="O243" s="1"/>
      <c r="P243" s="1"/>
      <c r="Q243" s="1"/>
      <c r="R243" s="1"/>
    </row>
    <row r="244" spans="1:18" s="2" customFormat="1" ht="22.5" x14ac:dyDescent="0.2">
      <c r="A244" s="54" t="s">
        <v>980</v>
      </c>
      <c r="B244" s="3">
        <v>209.693364</v>
      </c>
      <c r="C244" s="4" t="s">
        <v>5</v>
      </c>
      <c r="D244" s="5">
        <v>4</v>
      </c>
      <c r="E244" s="101" t="s">
        <v>996</v>
      </c>
      <c r="F244" s="6">
        <v>2011</v>
      </c>
      <c r="G244" s="7" t="s">
        <v>6</v>
      </c>
      <c r="H244" s="53">
        <f t="shared" si="6"/>
        <v>675</v>
      </c>
      <c r="I244" s="53">
        <f t="shared" si="7"/>
        <v>9</v>
      </c>
      <c r="J244" s="141"/>
      <c r="K244" s="1"/>
      <c r="L244" s="1"/>
      <c r="M244" s="1"/>
      <c r="N244" s="1"/>
      <c r="O244" s="1"/>
      <c r="P244" s="1"/>
      <c r="Q244" s="1"/>
      <c r="R244" s="1"/>
    </row>
    <row r="245" spans="1:18" s="2" customFormat="1" ht="22.5" x14ac:dyDescent="0.2">
      <c r="A245" s="54" t="s">
        <v>981</v>
      </c>
      <c r="B245" s="3">
        <v>209.693364</v>
      </c>
      <c r="C245" s="4" t="s">
        <v>5</v>
      </c>
      <c r="D245" s="5">
        <v>4</v>
      </c>
      <c r="E245" s="101" t="s">
        <v>996</v>
      </c>
      <c r="F245" s="6">
        <v>2011</v>
      </c>
      <c r="G245" s="7" t="s">
        <v>6</v>
      </c>
      <c r="H245" s="53">
        <f t="shared" si="6"/>
        <v>675</v>
      </c>
      <c r="I245" s="53">
        <f t="shared" si="7"/>
        <v>9</v>
      </c>
      <c r="J245" s="141"/>
      <c r="K245" s="1"/>
      <c r="L245" s="1"/>
      <c r="M245" s="1"/>
      <c r="N245" s="1"/>
      <c r="O245" s="1"/>
      <c r="P245" s="1"/>
      <c r="Q245" s="1"/>
      <c r="R245" s="1"/>
    </row>
    <row r="246" spans="1:18" s="2" customFormat="1" ht="15.75" x14ac:dyDescent="0.2">
      <c r="A246" s="54" t="s">
        <v>982</v>
      </c>
      <c r="B246" s="3">
        <v>928.29063300000007</v>
      </c>
      <c r="C246" s="4" t="s">
        <v>5</v>
      </c>
      <c r="D246" s="5">
        <v>2</v>
      </c>
      <c r="E246" s="101" t="s">
        <v>997</v>
      </c>
      <c r="F246" s="6">
        <v>2011</v>
      </c>
      <c r="G246" s="7" t="s">
        <v>6</v>
      </c>
      <c r="H246" s="53">
        <f t="shared" si="6"/>
        <v>675</v>
      </c>
      <c r="I246" s="53">
        <f t="shared" si="7"/>
        <v>9</v>
      </c>
      <c r="J246" s="141"/>
      <c r="K246" s="1"/>
      <c r="L246" s="1"/>
      <c r="M246" s="1"/>
      <c r="N246" s="1"/>
      <c r="O246" s="1"/>
      <c r="P246" s="1"/>
      <c r="Q246" s="1"/>
      <c r="R246" s="1"/>
    </row>
    <row r="247" spans="1:18" s="2" customFormat="1" ht="15.75" x14ac:dyDescent="0.2">
      <c r="A247" s="54" t="s">
        <v>983</v>
      </c>
      <c r="B247" s="3">
        <v>529.48147499999993</v>
      </c>
      <c r="C247" s="4" t="s">
        <v>5</v>
      </c>
      <c r="D247" s="5">
        <v>2</v>
      </c>
      <c r="E247" s="101" t="s">
        <v>997</v>
      </c>
      <c r="F247" s="6">
        <v>2011</v>
      </c>
      <c r="G247" s="7" t="s">
        <v>6</v>
      </c>
      <c r="H247" s="53">
        <f t="shared" si="6"/>
        <v>675</v>
      </c>
      <c r="I247" s="53">
        <f t="shared" si="7"/>
        <v>9</v>
      </c>
      <c r="J247" s="141"/>
      <c r="K247" s="1"/>
      <c r="L247" s="1"/>
      <c r="M247" s="1"/>
      <c r="N247" s="1"/>
      <c r="O247" s="1"/>
      <c r="P247" s="1"/>
      <c r="Q247" s="1"/>
      <c r="R247" s="1"/>
    </row>
    <row r="248" spans="1:18" s="2" customFormat="1" ht="15.75" x14ac:dyDescent="0.2">
      <c r="A248" s="54" t="s">
        <v>984</v>
      </c>
      <c r="B248" s="3">
        <v>822.49714900000004</v>
      </c>
      <c r="C248" s="4" t="s">
        <v>5</v>
      </c>
      <c r="D248" s="5">
        <v>3</v>
      </c>
      <c r="E248" s="101" t="s">
        <v>994</v>
      </c>
      <c r="F248" s="6">
        <v>2011</v>
      </c>
      <c r="G248" s="7" t="s">
        <v>6</v>
      </c>
      <c r="H248" s="53">
        <f t="shared" si="6"/>
        <v>675</v>
      </c>
      <c r="I248" s="53">
        <f t="shared" si="7"/>
        <v>9</v>
      </c>
      <c r="J248" s="141"/>
      <c r="K248" s="1"/>
      <c r="L248" s="1"/>
      <c r="M248" s="1"/>
      <c r="N248" s="1"/>
      <c r="O248" s="1"/>
      <c r="P248" s="1"/>
      <c r="Q248" s="1"/>
      <c r="R248" s="1"/>
    </row>
    <row r="249" spans="1:18" x14ac:dyDescent="0.2">
      <c r="A249" s="88" t="s">
        <v>985</v>
      </c>
      <c r="B249" s="88"/>
      <c r="C249" s="89"/>
      <c r="D249" s="90"/>
      <c r="E249" s="91"/>
      <c r="F249" s="90"/>
    </row>
    <row r="250" spans="1:18" x14ac:dyDescent="0.2">
      <c r="A250" s="8" t="s">
        <v>986</v>
      </c>
      <c r="B250" s="8"/>
      <c r="C250" s="92"/>
      <c r="D250" s="90"/>
      <c r="E250" s="91"/>
      <c r="F250" s="90"/>
    </row>
    <row r="251" spans="1:18" x14ac:dyDescent="0.2">
      <c r="A251" s="93" t="s">
        <v>987</v>
      </c>
      <c r="B251" s="88"/>
      <c r="C251" s="89"/>
      <c r="D251" s="94" t="s">
        <v>988</v>
      </c>
      <c r="E251" s="95"/>
      <c r="F251" s="96">
        <v>42774</v>
      </c>
    </row>
    <row r="252" spans="1:18" x14ac:dyDescent="0.2">
      <c r="A252" s="8" t="s">
        <v>989</v>
      </c>
      <c r="B252" s="88"/>
      <c r="C252" s="89"/>
      <c r="D252" s="90"/>
      <c r="E252" s="91"/>
      <c r="F252" s="90"/>
    </row>
    <row r="253" spans="1:18" x14ac:dyDescent="0.2">
      <c r="A253" s="97" t="s">
        <v>990</v>
      </c>
      <c r="B253" s="88"/>
      <c r="C253" s="89"/>
      <c r="D253" s="98"/>
      <c r="E253" s="99"/>
      <c r="F253" s="98"/>
    </row>
    <row r="254" spans="1:18" x14ac:dyDescent="0.2">
      <c r="A254" s="97" t="s">
        <v>991</v>
      </c>
      <c r="B254" s="88"/>
      <c r="C254" s="89"/>
      <c r="D254" s="98"/>
      <c r="E254" s="99"/>
      <c r="F254" s="98"/>
    </row>
    <row r="255" spans="1:18" x14ac:dyDescent="0.2">
      <c r="A255" s="97" t="s">
        <v>992</v>
      </c>
      <c r="B255" s="88" t="s">
        <v>993</v>
      </c>
      <c r="C255" s="89"/>
      <c r="D255" s="98"/>
      <c r="E255" s="99"/>
      <c r="F255" s="98"/>
    </row>
  </sheetData>
  <sheetProtection algorithmName="SHA-512" hashValue="kqt40rHmMp/kenkX0mN9sRHY9NBNzoqMWARLAFD9kGtQs/aTs6hUKHjqI7mAHNR+/oL1t1Iqlx+A7JTS7B+Tig==" saltValue="oegqrigHx9/JapIj84Cm9w==" spinCount="100000" sheet="1" objects="1" scenarios="1" selectLockedCells="1" selectUnlockedCells="1"/>
  <sortState xmlns:xlrd2="http://schemas.microsoft.com/office/spreadsheetml/2017/richdata2" ref="A46:E48">
    <sortCondition ref="A38:A79"/>
  </sortState>
  <mergeCells count="1">
    <mergeCell ref="D47:E47"/>
  </mergeCells>
  <hyperlinks>
    <hyperlink ref="G136" r:id="rId1" xr:uid="{DF40AAA1-D317-4559-B26B-3647F904A3BA}"/>
    <hyperlink ref="A254" r:id="rId2" display="https://www.environment.gov.au/climate-change/climate-science-data/greenhouse-gas-measurement/publications/national-greenhouse-accounts-factors-july-2018" xr:uid="{874DDA0B-7AEA-48CD-BB86-A8F86194C31B}"/>
    <hyperlink ref="D21" r:id="rId3" xr:uid="{282A470A-477E-427D-B8F8-437DFCAEFEF6}"/>
    <hyperlink ref="F31" r:id="rId4" xr:uid="{3E0D99E5-8D8E-44BC-B3D5-7211EB62D0CF}"/>
  </hyperlinks>
  <pageMargins left="0.7" right="0.7" top="0.78740157499999996" bottom="0.78740157499999996" header="0.3" footer="0.3"/>
  <pageSetup paperSize="9"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B268-3A3B-42D5-A7DB-83AB4DCA8ECF}">
  <dimension ref="A1:Q368"/>
  <sheetViews>
    <sheetView workbookViewId="0">
      <pane xSplit="2" ySplit="3" topLeftCell="C5" activePane="bottomRight" state="frozen"/>
      <selection pane="topRight" activeCell="C1" sqref="C1"/>
      <selection pane="bottomLeft" activeCell="A3" sqref="A3"/>
      <selection pane="bottomRight" activeCell="B8" sqref="B8"/>
    </sheetView>
  </sheetViews>
  <sheetFormatPr baseColWidth="10" defaultColWidth="11.42578125" defaultRowHeight="12.75" x14ac:dyDescent="0.2"/>
  <cols>
    <col min="1" max="1" width="18.28515625" style="65" customWidth="1"/>
    <col min="2" max="2" width="20.140625" style="65" customWidth="1"/>
    <col min="3" max="14" width="11.42578125" style="65"/>
    <col min="15" max="15" width="11.42578125" style="67"/>
    <col min="16" max="16" width="11.42578125" style="116"/>
    <col min="17" max="17" width="11.42578125" style="78"/>
    <col min="18" max="16384" width="11.42578125" style="65"/>
  </cols>
  <sheetData>
    <row r="1" spans="1:17" x14ac:dyDescent="0.2">
      <c r="A1" s="82" t="s">
        <v>812</v>
      </c>
      <c r="B1" s="83"/>
      <c r="C1" s="83"/>
      <c r="D1" s="83"/>
      <c r="E1" s="83"/>
      <c r="F1" s="83"/>
      <c r="G1" s="83"/>
      <c r="H1" s="83"/>
      <c r="I1" s="83"/>
      <c r="J1" s="83"/>
      <c r="K1" s="83"/>
      <c r="L1" s="83"/>
      <c r="M1" s="83"/>
      <c r="N1" s="83"/>
      <c r="O1" s="84"/>
      <c r="P1" s="114"/>
    </row>
    <row r="2" spans="1:17" x14ac:dyDescent="0.2">
      <c r="A2" s="63" t="s">
        <v>185</v>
      </c>
      <c r="B2" s="63" t="s">
        <v>184</v>
      </c>
      <c r="C2" s="63" t="s">
        <v>186</v>
      </c>
      <c r="D2" s="63" t="s">
        <v>187</v>
      </c>
      <c r="E2" s="63" t="s">
        <v>188</v>
      </c>
      <c r="F2" s="63" t="s">
        <v>189</v>
      </c>
      <c r="G2" s="63" t="s">
        <v>190</v>
      </c>
      <c r="H2" s="63" t="s">
        <v>191</v>
      </c>
      <c r="I2" s="63" t="s">
        <v>192</v>
      </c>
      <c r="J2" s="63" t="s">
        <v>193</v>
      </c>
      <c r="K2" s="63" t="s">
        <v>194</v>
      </c>
      <c r="L2" s="63" t="s">
        <v>195</v>
      </c>
      <c r="M2" s="63" t="s">
        <v>196</v>
      </c>
      <c r="N2" s="63" t="s">
        <v>197</v>
      </c>
      <c r="O2" s="64" t="s">
        <v>198</v>
      </c>
      <c r="P2" s="63" t="s">
        <v>199</v>
      </c>
    </row>
    <row r="3" spans="1:17" s="66" customFormat="1" x14ac:dyDescent="0.2">
      <c r="A3" s="149">
        <v>1</v>
      </c>
      <c r="B3" s="149">
        <v>2</v>
      </c>
      <c r="C3" s="149">
        <v>3</v>
      </c>
      <c r="D3" s="149">
        <v>4</v>
      </c>
      <c r="E3" s="149">
        <v>5</v>
      </c>
      <c r="F3" s="149">
        <v>6</v>
      </c>
      <c r="G3" s="149">
        <v>7</v>
      </c>
      <c r="H3" s="149">
        <v>8</v>
      </c>
      <c r="I3" s="149">
        <v>9</v>
      </c>
      <c r="J3" s="149">
        <v>10</v>
      </c>
      <c r="K3" s="149">
        <v>11</v>
      </c>
      <c r="L3" s="149">
        <v>12</v>
      </c>
      <c r="M3" s="149">
        <v>13</v>
      </c>
      <c r="N3" s="149">
        <v>14</v>
      </c>
      <c r="O3" s="149">
        <v>15</v>
      </c>
      <c r="P3" s="149">
        <v>16</v>
      </c>
      <c r="Q3" s="79"/>
    </row>
    <row r="4" spans="1:17" s="154" customFormat="1" x14ac:dyDescent="0.2">
      <c r="A4" s="155" t="s">
        <v>1040</v>
      </c>
      <c r="B4" s="152"/>
      <c r="C4" s="152"/>
      <c r="D4" s="152"/>
      <c r="E4" s="152"/>
      <c r="F4" s="152"/>
      <c r="G4" s="152"/>
      <c r="H4" s="152"/>
      <c r="I4" s="152"/>
      <c r="J4" s="152"/>
      <c r="K4" s="152"/>
      <c r="L4" s="152"/>
      <c r="M4" s="152"/>
      <c r="N4" s="152"/>
      <c r="O4" s="152"/>
      <c r="P4" s="152"/>
      <c r="Q4" s="153"/>
    </row>
    <row r="5" spans="1:17" s="70" customFormat="1" x14ac:dyDescent="0.2">
      <c r="A5" s="69" t="s">
        <v>230</v>
      </c>
      <c r="B5" s="70" t="s">
        <v>229</v>
      </c>
      <c r="C5" s="68">
        <v>41</v>
      </c>
      <c r="D5" s="68">
        <v>68</v>
      </c>
      <c r="E5" s="68">
        <v>112</v>
      </c>
      <c r="F5" s="68">
        <v>164</v>
      </c>
      <c r="G5" s="68">
        <v>208</v>
      </c>
      <c r="H5" s="68">
        <v>212</v>
      </c>
      <c r="I5" s="68">
        <v>194</v>
      </c>
      <c r="J5" s="68">
        <v>190</v>
      </c>
      <c r="K5" s="68">
        <v>130</v>
      </c>
      <c r="L5" s="68">
        <v>86</v>
      </c>
      <c r="M5" s="68">
        <v>59</v>
      </c>
      <c r="N5" s="68">
        <v>43</v>
      </c>
      <c r="O5" s="71">
        <v>1506</v>
      </c>
      <c r="P5" s="115" t="s">
        <v>231</v>
      </c>
      <c r="Q5" s="80"/>
    </row>
    <row r="6" spans="1:17" s="70" customFormat="1" x14ac:dyDescent="0.2">
      <c r="A6" s="69" t="s">
        <v>572</v>
      </c>
      <c r="B6" s="70" t="s">
        <v>569</v>
      </c>
      <c r="C6" s="68">
        <v>316.2</v>
      </c>
      <c r="D6" s="68">
        <v>291.2</v>
      </c>
      <c r="E6" s="68">
        <v>300.7</v>
      </c>
      <c r="F6" s="68">
        <v>300</v>
      </c>
      <c r="G6" s="68">
        <v>313.10000000000002</v>
      </c>
      <c r="H6" s="68">
        <v>300</v>
      </c>
      <c r="I6" s="68">
        <v>254.2</v>
      </c>
      <c r="J6" s="68">
        <v>226.3</v>
      </c>
      <c r="K6" s="68">
        <v>261</v>
      </c>
      <c r="L6" s="68">
        <v>306.89999999999998</v>
      </c>
      <c r="M6" s="68">
        <v>312</v>
      </c>
      <c r="N6" s="68">
        <v>319.3</v>
      </c>
      <c r="O6" s="71">
        <v>3500.9</v>
      </c>
      <c r="P6" s="115" t="s">
        <v>573</v>
      </c>
      <c r="Q6" s="80"/>
    </row>
    <row r="7" spans="1:17" s="70" customFormat="1" x14ac:dyDescent="0.2">
      <c r="A7" s="69" t="s">
        <v>113</v>
      </c>
      <c r="B7" s="70" t="s">
        <v>782</v>
      </c>
      <c r="C7" s="68">
        <v>266.60000000000002</v>
      </c>
      <c r="D7" s="68">
        <v>265.60000000000002</v>
      </c>
      <c r="E7" s="68">
        <v>294.5</v>
      </c>
      <c r="F7" s="68">
        <v>282</v>
      </c>
      <c r="G7" s="68">
        <v>288.3</v>
      </c>
      <c r="H7" s="68">
        <v>276</v>
      </c>
      <c r="I7" s="68">
        <v>232.5</v>
      </c>
      <c r="J7" s="68">
        <v>238.7</v>
      </c>
      <c r="K7" s="68">
        <v>273</v>
      </c>
      <c r="L7" s="68">
        <v>291.39999999999998</v>
      </c>
      <c r="M7" s="68">
        <v>273</v>
      </c>
      <c r="N7" s="68">
        <v>266.60000000000002</v>
      </c>
      <c r="O7" s="71">
        <v>3248.2</v>
      </c>
      <c r="P7" s="115" t="s">
        <v>783</v>
      </c>
      <c r="Q7" s="80"/>
    </row>
    <row r="8" spans="1:17" s="70" customFormat="1" x14ac:dyDescent="0.2">
      <c r="A8" s="69" t="s">
        <v>513</v>
      </c>
      <c r="B8" s="70" t="s">
        <v>509</v>
      </c>
      <c r="C8" s="68">
        <v>223</v>
      </c>
      <c r="D8" s="68">
        <v>223</v>
      </c>
      <c r="E8" s="68">
        <v>239</v>
      </c>
      <c r="F8" s="68">
        <v>214</v>
      </c>
      <c r="G8" s="68">
        <v>205</v>
      </c>
      <c r="H8" s="68">
        <v>128</v>
      </c>
      <c r="I8" s="68">
        <v>137</v>
      </c>
      <c r="J8" s="68">
        <v>125</v>
      </c>
      <c r="K8" s="68">
        <v>139</v>
      </c>
      <c r="L8" s="68">
        <v>215</v>
      </c>
      <c r="M8" s="68">
        <v>224</v>
      </c>
      <c r="N8" s="68">
        <v>224</v>
      </c>
      <c r="O8" s="71">
        <v>2296</v>
      </c>
      <c r="P8" s="115" t="s">
        <v>511</v>
      </c>
      <c r="Q8" s="80"/>
    </row>
    <row r="9" spans="1:17" s="70" customFormat="1" x14ac:dyDescent="0.2">
      <c r="A9" s="69" t="s">
        <v>528</v>
      </c>
      <c r="B9" s="70" t="s">
        <v>527</v>
      </c>
      <c r="C9" s="68">
        <v>217</v>
      </c>
      <c r="D9" s="68">
        <v>226</v>
      </c>
      <c r="E9" s="68">
        <v>217</v>
      </c>
      <c r="F9" s="68">
        <v>210</v>
      </c>
      <c r="G9" s="68">
        <v>217</v>
      </c>
      <c r="H9" s="68">
        <v>150</v>
      </c>
      <c r="I9" s="68">
        <v>155</v>
      </c>
      <c r="J9" s="68">
        <v>155</v>
      </c>
      <c r="K9" s="68">
        <v>180</v>
      </c>
      <c r="L9" s="68">
        <v>217</v>
      </c>
      <c r="M9" s="68">
        <v>240</v>
      </c>
      <c r="N9" s="68">
        <v>248</v>
      </c>
      <c r="O9" s="71">
        <v>2432</v>
      </c>
      <c r="P9" s="115" t="s">
        <v>529</v>
      </c>
      <c r="Q9" s="80"/>
    </row>
    <row r="10" spans="1:17" s="70" customFormat="1" x14ac:dyDescent="0.2">
      <c r="A10" s="69" t="s">
        <v>646</v>
      </c>
      <c r="B10" s="70" t="s">
        <v>643</v>
      </c>
      <c r="C10" s="68">
        <v>269.7</v>
      </c>
      <c r="D10" s="68">
        <v>246.5</v>
      </c>
      <c r="E10" s="68">
        <v>248</v>
      </c>
      <c r="F10" s="68">
        <v>213</v>
      </c>
      <c r="G10" s="68">
        <v>217</v>
      </c>
      <c r="H10" s="68">
        <v>156</v>
      </c>
      <c r="I10" s="68">
        <v>68.2</v>
      </c>
      <c r="J10" s="68">
        <v>83.7</v>
      </c>
      <c r="K10" s="68">
        <v>138</v>
      </c>
      <c r="L10" s="68">
        <v>266.60000000000002</v>
      </c>
      <c r="M10" s="68">
        <v>267</v>
      </c>
      <c r="N10" s="68">
        <v>266.60000000000002</v>
      </c>
      <c r="O10" s="71">
        <v>2440.3000000000002</v>
      </c>
      <c r="P10" s="115" t="s">
        <v>613</v>
      </c>
      <c r="Q10" s="80"/>
    </row>
    <row r="11" spans="1:17" s="70" customFormat="1" x14ac:dyDescent="0.2">
      <c r="A11" s="69" t="s">
        <v>132</v>
      </c>
      <c r="B11" s="70" t="s">
        <v>796</v>
      </c>
      <c r="C11" s="68">
        <v>325.5</v>
      </c>
      <c r="D11" s="68">
        <v>285.3</v>
      </c>
      <c r="E11" s="68">
        <v>266.60000000000002</v>
      </c>
      <c r="F11" s="68">
        <v>219</v>
      </c>
      <c r="G11" s="68">
        <v>167.4</v>
      </c>
      <c r="H11" s="68">
        <v>138</v>
      </c>
      <c r="I11" s="68">
        <v>148.80000000000001</v>
      </c>
      <c r="J11" s="68">
        <v>186</v>
      </c>
      <c r="K11" s="68">
        <v>204</v>
      </c>
      <c r="L11" s="68">
        <v>257.3</v>
      </c>
      <c r="M11" s="68">
        <v>273</v>
      </c>
      <c r="N11" s="68">
        <v>294.5</v>
      </c>
      <c r="O11" s="71">
        <v>2765.4</v>
      </c>
      <c r="P11" s="72" t="s">
        <v>283</v>
      </c>
      <c r="Q11" s="80"/>
    </row>
    <row r="12" spans="1:17" s="70" customFormat="1" x14ac:dyDescent="0.2">
      <c r="A12" s="69" t="s">
        <v>405</v>
      </c>
      <c r="B12" s="70" t="s">
        <v>404</v>
      </c>
      <c r="C12" s="68">
        <v>234.2</v>
      </c>
      <c r="D12" s="68">
        <v>225.3</v>
      </c>
      <c r="E12" s="68">
        <v>270.2</v>
      </c>
      <c r="F12" s="68">
        <v>304.60000000000002</v>
      </c>
      <c r="G12" s="68">
        <v>347.4</v>
      </c>
      <c r="H12" s="68">
        <v>359.3</v>
      </c>
      <c r="I12" s="68">
        <v>335</v>
      </c>
      <c r="J12" s="68">
        <v>314.2</v>
      </c>
      <c r="K12" s="68">
        <v>286.7</v>
      </c>
      <c r="L12" s="68">
        <v>281.39999999999998</v>
      </c>
      <c r="M12" s="68">
        <v>233.8</v>
      </c>
      <c r="N12" s="68">
        <v>223.3</v>
      </c>
      <c r="O12" s="71">
        <v>3415.4</v>
      </c>
      <c r="P12" s="72" t="s">
        <v>283</v>
      </c>
      <c r="Q12" s="80"/>
    </row>
    <row r="13" spans="1:17" s="70" customFormat="1" x14ac:dyDescent="0.2">
      <c r="A13" s="69" t="s">
        <v>612</v>
      </c>
      <c r="B13" s="70" t="s">
        <v>611</v>
      </c>
      <c r="C13" s="68">
        <v>217</v>
      </c>
      <c r="D13" s="68">
        <v>226.2</v>
      </c>
      <c r="E13" s="68">
        <v>279</v>
      </c>
      <c r="F13" s="68">
        <v>318</v>
      </c>
      <c r="G13" s="68">
        <v>337.9</v>
      </c>
      <c r="H13" s="68">
        <v>357</v>
      </c>
      <c r="I13" s="68">
        <v>372</v>
      </c>
      <c r="J13" s="68">
        <v>368.9</v>
      </c>
      <c r="K13" s="68">
        <v>333</v>
      </c>
      <c r="L13" s="68">
        <v>306.89999999999998</v>
      </c>
      <c r="M13" s="68">
        <v>246</v>
      </c>
      <c r="N13" s="68">
        <v>207.7</v>
      </c>
      <c r="O13" s="71">
        <v>3579.5</v>
      </c>
      <c r="P13" s="115" t="s">
        <v>613</v>
      </c>
      <c r="Q13" s="80"/>
    </row>
    <row r="14" spans="1:17" s="70" customFormat="1" x14ac:dyDescent="0.2">
      <c r="A14" s="69" t="s">
        <v>595</v>
      </c>
      <c r="B14" s="70" t="s">
        <v>594</v>
      </c>
      <c r="C14" s="68">
        <v>149</v>
      </c>
      <c r="D14" s="68">
        <v>165</v>
      </c>
      <c r="E14" s="68">
        <v>202</v>
      </c>
      <c r="F14" s="68">
        <v>258</v>
      </c>
      <c r="G14" s="68">
        <v>319</v>
      </c>
      <c r="H14" s="68">
        <v>318</v>
      </c>
      <c r="I14" s="68">
        <v>350</v>
      </c>
      <c r="J14" s="68">
        <v>319</v>
      </c>
      <c r="K14" s="68">
        <v>237</v>
      </c>
      <c r="L14" s="68">
        <v>229</v>
      </c>
      <c r="M14" s="68">
        <v>165</v>
      </c>
      <c r="N14" s="68">
        <v>136</v>
      </c>
      <c r="O14" s="71">
        <v>2847</v>
      </c>
      <c r="P14" s="115" t="s">
        <v>596</v>
      </c>
      <c r="Q14" s="80"/>
    </row>
    <row r="15" spans="1:17" s="70" customFormat="1" x14ac:dyDescent="0.2">
      <c r="A15" s="69" t="s">
        <v>797</v>
      </c>
      <c r="B15" s="70" t="s">
        <v>796</v>
      </c>
      <c r="C15" s="68">
        <v>306</v>
      </c>
      <c r="D15" s="68">
        <v>276.8</v>
      </c>
      <c r="E15" s="68">
        <v>300.7</v>
      </c>
      <c r="F15" s="68">
        <v>285</v>
      </c>
      <c r="G15" s="68">
        <v>263.5</v>
      </c>
      <c r="H15" s="68">
        <v>252</v>
      </c>
      <c r="I15" s="68">
        <v>282.10000000000002</v>
      </c>
      <c r="J15" s="68">
        <v>306.89999999999998</v>
      </c>
      <c r="K15" s="68">
        <v>300</v>
      </c>
      <c r="L15" s="68">
        <v>313.10000000000002</v>
      </c>
      <c r="M15" s="68">
        <v>303</v>
      </c>
      <c r="N15" s="68">
        <v>310</v>
      </c>
      <c r="O15" s="71">
        <v>3499.1</v>
      </c>
      <c r="P15" s="72" t="s">
        <v>283</v>
      </c>
      <c r="Q15" s="80"/>
    </row>
    <row r="16" spans="1:17" s="70" customFormat="1" x14ac:dyDescent="0.2">
      <c r="A16" s="69" t="s">
        <v>99</v>
      </c>
      <c r="B16" s="70" t="s">
        <v>766</v>
      </c>
      <c r="C16" s="68">
        <v>118</v>
      </c>
      <c r="D16" s="68">
        <v>119</v>
      </c>
      <c r="E16" s="68">
        <v>147</v>
      </c>
      <c r="F16" s="68">
        <v>194</v>
      </c>
      <c r="G16" s="68">
        <v>241</v>
      </c>
      <c r="H16" s="68">
        <v>280</v>
      </c>
      <c r="I16" s="68">
        <v>306</v>
      </c>
      <c r="J16" s="68">
        <v>294</v>
      </c>
      <c r="K16" s="68">
        <v>245</v>
      </c>
      <c r="L16" s="68">
        <v>184</v>
      </c>
      <c r="M16" s="68">
        <v>127</v>
      </c>
      <c r="N16" s="68">
        <v>101</v>
      </c>
      <c r="O16" s="71">
        <v>2356</v>
      </c>
      <c r="P16" s="115" t="s">
        <v>767</v>
      </c>
      <c r="Q16" s="80"/>
    </row>
    <row r="17" spans="1:17" s="70" customFormat="1" x14ac:dyDescent="0.2">
      <c r="A17" s="69" t="s">
        <v>293</v>
      </c>
      <c r="B17" s="70" t="s">
        <v>292</v>
      </c>
      <c r="C17" s="68">
        <v>63</v>
      </c>
      <c r="D17" s="68">
        <v>88</v>
      </c>
      <c r="E17" s="68">
        <v>126</v>
      </c>
      <c r="F17" s="68">
        <v>183</v>
      </c>
      <c r="G17" s="68">
        <v>222</v>
      </c>
      <c r="H17" s="68">
        <v>206</v>
      </c>
      <c r="I17" s="68">
        <v>217</v>
      </c>
      <c r="J17" s="68">
        <v>197</v>
      </c>
      <c r="K17" s="68">
        <v>139</v>
      </c>
      <c r="L17" s="68">
        <v>109</v>
      </c>
      <c r="M17" s="68">
        <v>62</v>
      </c>
      <c r="N17" s="68">
        <v>51</v>
      </c>
      <c r="O17" s="71">
        <v>1662</v>
      </c>
      <c r="P17" s="115" t="s">
        <v>294</v>
      </c>
      <c r="Q17" s="80"/>
    </row>
    <row r="18" spans="1:17" s="70" customFormat="1" x14ac:dyDescent="0.2">
      <c r="A18" s="69" t="s">
        <v>406</v>
      </c>
      <c r="B18" s="70" t="s">
        <v>404</v>
      </c>
      <c r="C18" s="68">
        <v>82.9</v>
      </c>
      <c r="D18" s="68">
        <v>120.5</v>
      </c>
      <c r="E18" s="68">
        <v>195.8</v>
      </c>
      <c r="F18" s="68">
        <v>235.3</v>
      </c>
      <c r="G18" s="68">
        <v>288.7</v>
      </c>
      <c r="H18" s="68">
        <v>274.7</v>
      </c>
      <c r="I18" s="68">
        <v>250.1</v>
      </c>
      <c r="J18" s="68">
        <v>203.9</v>
      </c>
      <c r="K18" s="68">
        <v>159.80000000000001</v>
      </c>
      <c r="L18" s="68">
        <v>117.1</v>
      </c>
      <c r="M18" s="68">
        <v>80.599999999999994</v>
      </c>
      <c r="N18" s="68">
        <v>51.8</v>
      </c>
      <c r="O18" s="71">
        <v>2061.1999999999998</v>
      </c>
      <c r="P18" s="72" t="s">
        <v>283</v>
      </c>
      <c r="Q18" s="80"/>
    </row>
    <row r="19" spans="1:17" s="70" customFormat="1" x14ac:dyDescent="0.2">
      <c r="A19" s="69" t="s">
        <v>125</v>
      </c>
      <c r="B19" s="70" t="s">
        <v>349</v>
      </c>
      <c r="C19" s="68">
        <v>77.5</v>
      </c>
      <c r="D19" s="68">
        <v>98.9</v>
      </c>
      <c r="E19" s="68">
        <v>161.19999999999999</v>
      </c>
      <c r="F19" s="68">
        <v>189</v>
      </c>
      <c r="G19" s="68">
        <v>260.39999999999998</v>
      </c>
      <c r="H19" s="68">
        <v>306</v>
      </c>
      <c r="I19" s="68">
        <v>350.3</v>
      </c>
      <c r="J19" s="68">
        <v>328.6</v>
      </c>
      <c r="K19" s="68">
        <v>276</v>
      </c>
      <c r="L19" s="68">
        <v>198.4</v>
      </c>
      <c r="M19" s="68">
        <v>132</v>
      </c>
      <c r="N19" s="68">
        <v>71.3</v>
      </c>
      <c r="O19" s="71">
        <v>2449.6</v>
      </c>
      <c r="P19" s="72" t="s">
        <v>283</v>
      </c>
      <c r="Q19" s="80"/>
    </row>
    <row r="20" spans="1:17" s="70" customFormat="1" x14ac:dyDescent="0.2">
      <c r="A20" s="69" t="s">
        <v>700</v>
      </c>
      <c r="B20" s="70" t="s">
        <v>695</v>
      </c>
      <c r="C20" s="68">
        <v>210.5</v>
      </c>
      <c r="D20" s="68">
        <v>178</v>
      </c>
      <c r="E20" s="68">
        <v>199.1</v>
      </c>
      <c r="F20" s="68">
        <v>220.5</v>
      </c>
      <c r="G20" s="68">
        <v>228.8</v>
      </c>
      <c r="H20" s="68">
        <v>206.1</v>
      </c>
      <c r="I20" s="68">
        <v>213.9</v>
      </c>
      <c r="J20" s="68">
        <v>235</v>
      </c>
      <c r="K20" s="68">
        <v>249.5</v>
      </c>
      <c r="L20" s="68">
        <v>251</v>
      </c>
      <c r="M20" s="68">
        <v>232.7</v>
      </c>
      <c r="N20" s="68">
        <v>201.1</v>
      </c>
      <c r="O20" s="71">
        <v>2626.2</v>
      </c>
      <c r="P20" s="115" t="s">
        <v>701</v>
      </c>
      <c r="Q20" s="80"/>
    </row>
    <row r="21" spans="1:17" s="70" customFormat="1" x14ac:dyDescent="0.2">
      <c r="A21" s="69" t="s">
        <v>477</v>
      </c>
      <c r="B21" s="70" t="s">
        <v>476</v>
      </c>
      <c r="C21" s="68">
        <v>319.3</v>
      </c>
      <c r="D21" s="68">
        <v>291</v>
      </c>
      <c r="E21" s="68">
        <v>294.5</v>
      </c>
      <c r="F21" s="68">
        <v>252</v>
      </c>
      <c r="G21" s="68">
        <v>229.4</v>
      </c>
      <c r="H21" s="68">
        <v>207</v>
      </c>
      <c r="I21" s="68">
        <v>204.6</v>
      </c>
      <c r="J21" s="68">
        <v>213.9</v>
      </c>
      <c r="K21" s="68">
        <v>219</v>
      </c>
      <c r="L21" s="68">
        <v>260.39999999999998</v>
      </c>
      <c r="M21" s="68">
        <v>276</v>
      </c>
      <c r="N21" s="68">
        <v>310</v>
      </c>
      <c r="O21" s="71">
        <v>3077.1</v>
      </c>
      <c r="P21" s="72" t="s">
        <v>283</v>
      </c>
      <c r="Q21" s="80"/>
    </row>
    <row r="22" spans="1:17" s="70" customFormat="1" x14ac:dyDescent="0.2">
      <c r="A22" s="69" t="s">
        <v>702</v>
      </c>
      <c r="B22" s="70" t="s">
        <v>695</v>
      </c>
      <c r="C22" s="68">
        <v>189.2</v>
      </c>
      <c r="D22" s="68">
        <v>170</v>
      </c>
      <c r="E22" s="68">
        <v>214.9</v>
      </c>
      <c r="F22" s="68">
        <v>256.39999999999998</v>
      </c>
      <c r="G22" s="68">
        <v>284.8</v>
      </c>
      <c r="H22" s="68">
        <v>256.5</v>
      </c>
      <c r="I22" s="68">
        <v>273.10000000000002</v>
      </c>
      <c r="J22" s="68">
        <v>283.60000000000002</v>
      </c>
      <c r="K22" s="68">
        <v>293.3</v>
      </c>
      <c r="L22" s="68">
        <v>306.8</v>
      </c>
      <c r="M22" s="68">
        <v>281.5</v>
      </c>
      <c r="N22" s="68">
        <v>228.9</v>
      </c>
      <c r="O22" s="71">
        <v>3039</v>
      </c>
      <c r="P22" s="115" t="s">
        <v>703</v>
      </c>
      <c r="Q22" s="80"/>
    </row>
    <row r="23" spans="1:17" s="70" customFormat="1" x14ac:dyDescent="0.2">
      <c r="A23" s="69" t="s">
        <v>502</v>
      </c>
      <c r="B23" s="70" t="s">
        <v>501</v>
      </c>
      <c r="C23" s="68">
        <v>223.2</v>
      </c>
      <c r="D23" s="68">
        <v>189.3</v>
      </c>
      <c r="E23" s="68">
        <v>244.9</v>
      </c>
      <c r="F23" s="68">
        <v>294</v>
      </c>
      <c r="G23" s="68">
        <v>288.3</v>
      </c>
      <c r="H23" s="68">
        <v>291</v>
      </c>
      <c r="I23" s="68">
        <v>291.39999999999998</v>
      </c>
      <c r="J23" s="68">
        <v>310</v>
      </c>
      <c r="K23" s="68">
        <v>297</v>
      </c>
      <c r="L23" s="68">
        <v>303.8</v>
      </c>
      <c r="M23" s="68">
        <v>309</v>
      </c>
      <c r="N23" s="68">
        <v>291.39999999999998</v>
      </c>
      <c r="O23" s="71">
        <v>3333.3</v>
      </c>
      <c r="P23" s="72" t="s">
        <v>283</v>
      </c>
      <c r="Q23" s="80"/>
    </row>
    <row r="24" spans="1:17" s="70" customFormat="1" x14ac:dyDescent="0.2">
      <c r="A24" s="69" t="s">
        <v>559</v>
      </c>
      <c r="B24" s="70" t="s">
        <v>558</v>
      </c>
      <c r="C24" s="68">
        <v>304.7</v>
      </c>
      <c r="D24" s="68">
        <v>289.10000000000002</v>
      </c>
      <c r="E24" s="68">
        <v>300.7</v>
      </c>
      <c r="F24" s="68">
        <v>300.5</v>
      </c>
      <c r="G24" s="68">
        <v>298.5</v>
      </c>
      <c r="H24" s="68">
        <v>271.5</v>
      </c>
      <c r="I24" s="68">
        <v>217.9</v>
      </c>
      <c r="J24" s="68">
        <v>220.1</v>
      </c>
      <c r="K24" s="68">
        <v>260.39999999999998</v>
      </c>
      <c r="L24" s="68">
        <v>301</v>
      </c>
      <c r="M24" s="68">
        <v>292.5</v>
      </c>
      <c r="N24" s="68">
        <v>299.10000000000002</v>
      </c>
      <c r="O24" s="71">
        <v>3361</v>
      </c>
      <c r="P24" s="115" t="s">
        <v>560</v>
      </c>
      <c r="Q24" s="80"/>
    </row>
    <row r="25" spans="1:17" s="70" customFormat="1" x14ac:dyDescent="0.2">
      <c r="A25" s="69" t="s">
        <v>100</v>
      </c>
      <c r="B25" s="70" t="s">
        <v>766</v>
      </c>
      <c r="C25" s="68">
        <v>103</v>
      </c>
      <c r="D25" s="68">
        <v>147</v>
      </c>
      <c r="E25" s="68">
        <v>192</v>
      </c>
      <c r="F25" s="68">
        <v>238</v>
      </c>
      <c r="G25" s="68">
        <v>301</v>
      </c>
      <c r="H25" s="68">
        <v>336</v>
      </c>
      <c r="I25" s="68">
        <v>336</v>
      </c>
      <c r="J25" s="68">
        <v>294</v>
      </c>
      <c r="K25" s="68">
        <v>230</v>
      </c>
      <c r="L25" s="68">
        <v>136</v>
      </c>
      <c r="M25" s="68">
        <v>100</v>
      </c>
      <c r="N25" s="68">
        <v>94</v>
      </c>
      <c r="O25" s="71">
        <v>2507</v>
      </c>
      <c r="P25" s="115" t="s">
        <v>768</v>
      </c>
      <c r="Q25" s="80"/>
    </row>
    <row r="26" spans="1:17" s="70" customFormat="1" x14ac:dyDescent="0.2">
      <c r="A26" s="69" t="s">
        <v>500</v>
      </c>
      <c r="B26" s="70" t="s">
        <v>499</v>
      </c>
      <c r="C26" s="68">
        <v>276</v>
      </c>
      <c r="D26" s="68">
        <v>246</v>
      </c>
      <c r="E26" s="68">
        <v>254</v>
      </c>
      <c r="F26" s="68">
        <v>228</v>
      </c>
      <c r="G26" s="68">
        <v>205</v>
      </c>
      <c r="H26" s="68">
        <v>165</v>
      </c>
      <c r="I26" s="68">
        <v>195</v>
      </c>
      <c r="J26" s="68">
        <v>223</v>
      </c>
      <c r="K26" s="68">
        <v>204</v>
      </c>
      <c r="L26" s="68">
        <v>242</v>
      </c>
      <c r="M26" s="68">
        <v>270</v>
      </c>
      <c r="N26" s="68">
        <v>295</v>
      </c>
      <c r="O26" s="71">
        <v>2803</v>
      </c>
      <c r="P26" s="72" t="s">
        <v>283</v>
      </c>
      <c r="Q26" s="80"/>
    </row>
    <row r="27" spans="1:17" s="70" customFormat="1" x14ac:dyDescent="0.2">
      <c r="A27" s="69" t="s">
        <v>256</v>
      </c>
      <c r="B27" s="70" t="s">
        <v>255</v>
      </c>
      <c r="C27" s="68">
        <v>130</v>
      </c>
      <c r="D27" s="68">
        <v>134</v>
      </c>
      <c r="E27" s="68">
        <v>183</v>
      </c>
      <c r="F27" s="68">
        <v>231</v>
      </c>
      <c r="G27" s="68">
        <v>291</v>
      </c>
      <c r="H27" s="68">
        <v>336</v>
      </c>
      <c r="I27" s="68">
        <v>363</v>
      </c>
      <c r="J27" s="68">
        <v>341</v>
      </c>
      <c r="K27" s="68">
        <v>276</v>
      </c>
      <c r="L27" s="68">
        <v>208</v>
      </c>
      <c r="M27" s="68">
        <v>153</v>
      </c>
      <c r="N27" s="68">
        <v>127</v>
      </c>
      <c r="O27" s="71">
        <v>2773</v>
      </c>
      <c r="P27" s="115" t="s">
        <v>257</v>
      </c>
      <c r="Q27" s="80"/>
    </row>
    <row r="28" spans="1:17" s="70" customFormat="1" x14ac:dyDescent="0.2">
      <c r="A28" s="69" t="s">
        <v>407</v>
      </c>
      <c r="B28" s="70" t="s">
        <v>404</v>
      </c>
      <c r="C28" s="68">
        <v>164</v>
      </c>
      <c r="D28" s="68">
        <v>171.7</v>
      </c>
      <c r="E28" s="68">
        <v>220.5</v>
      </c>
      <c r="F28" s="68">
        <v>261.2</v>
      </c>
      <c r="G28" s="68">
        <v>288.60000000000002</v>
      </c>
      <c r="H28" s="68">
        <v>284.8</v>
      </c>
      <c r="I28" s="68">
        <v>273.8</v>
      </c>
      <c r="J28" s="68">
        <v>258.60000000000002</v>
      </c>
      <c r="K28" s="68">
        <v>227.5</v>
      </c>
      <c r="L28" s="68">
        <v>238.5</v>
      </c>
      <c r="M28" s="68">
        <v>185.1</v>
      </c>
      <c r="N28" s="68">
        <v>164</v>
      </c>
      <c r="O28" s="71">
        <v>2738.3</v>
      </c>
      <c r="P28" s="72" t="s">
        <v>283</v>
      </c>
      <c r="Q28" s="80"/>
    </row>
    <row r="29" spans="1:17" s="70" customFormat="1" x14ac:dyDescent="0.2">
      <c r="A29" s="69" t="s">
        <v>59</v>
      </c>
      <c r="B29" s="70" t="s">
        <v>800</v>
      </c>
      <c r="C29" s="68">
        <v>228.8</v>
      </c>
      <c r="D29" s="68">
        <v>194.9</v>
      </c>
      <c r="E29" s="68">
        <v>189.2</v>
      </c>
      <c r="F29" s="68">
        <v>157.30000000000001</v>
      </c>
      <c r="G29" s="68">
        <v>139.80000000000001</v>
      </c>
      <c r="H29" s="68">
        <v>110.3</v>
      </c>
      <c r="I29" s="68">
        <v>128.1</v>
      </c>
      <c r="J29" s="68">
        <v>142.9</v>
      </c>
      <c r="K29" s="68">
        <v>148.6</v>
      </c>
      <c r="L29" s="68">
        <v>178.1</v>
      </c>
      <c r="M29" s="68">
        <v>188.1</v>
      </c>
      <c r="N29" s="68">
        <v>197.2</v>
      </c>
      <c r="O29" s="71">
        <v>2003.1</v>
      </c>
      <c r="P29" s="72" t="s">
        <v>283</v>
      </c>
      <c r="Q29" s="80"/>
    </row>
    <row r="30" spans="1:17" s="70" customFormat="1" x14ac:dyDescent="0.2">
      <c r="A30" s="69" t="s">
        <v>408</v>
      </c>
      <c r="B30" s="70" t="s">
        <v>404</v>
      </c>
      <c r="C30" s="68">
        <v>163.80000000000001</v>
      </c>
      <c r="D30" s="68">
        <v>169.3</v>
      </c>
      <c r="E30" s="68">
        <v>205.9</v>
      </c>
      <c r="F30" s="68">
        <v>205.8</v>
      </c>
      <c r="G30" s="68">
        <v>227.1</v>
      </c>
      <c r="H30" s="68">
        <v>285.5</v>
      </c>
      <c r="I30" s="68">
        <v>317.2</v>
      </c>
      <c r="J30" s="68">
        <v>297.89999999999998</v>
      </c>
      <c r="K30" s="68">
        <v>233.8</v>
      </c>
      <c r="L30" s="68">
        <v>215.6</v>
      </c>
      <c r="M30" s="68">
        <v>168.3</v>
      </c>
      <c r="N30" s="68">
        <v>153.5</v>
      </c>
      <c r="O30" s="71">
        <v>2643.7</v>
      </c>
      <c r="P30" s="72" t="s">
        <v>283</v>
      </c>
      <c r="Q30" s="80"/>
    </row>
    <row r="31" spans="1:17" s="70" customFormat="1" x14ac:dyDescent="0.2">
      <c r="A31" s="69" t="s">
        <v>95</v>
      </c>
      <c r="B31" s="70" t="s">
        <v>762</v>
      </c>
      <c r="C31" s="68">
        <v>192.2</v>
      </c>
      <c r="D31" s="68">
        <v>203.3</v>
      </c>
      <c r="E31" s="68">
        <v>244.9</v>
      </c>
      <c r="F31" s="68">
        <v>255</v>
      </c>
      <c r="G31" s="68">
        <v>300.7</v>
      </c>
      <c r="H31" s="68">
        <v>348</v>
      </c>
      <c r="I31" s="68">
        <v>347.2</v>
      </c>
      <c r="J31" s="68">
        <v>353.4</v>
      </c>
      <c r="K31" s="68">
        <v>315</v>
      </c>
      <c r="L31" s="68">
        <v>272.8</v>
      </c>
      <c r="M31" s="68">
        <v>213</v>
      </c>
      <c r="N31" s="68">
        <v>195.3</v>
      </c>
      <c r="O31" s="71">
        <v>3240.8</v>
      </c>
      <c r="P31" s="72" t="s">
        <v>283</v>
      </c>
      <c r="Q31" s="80"/>
    </row>
    <row r="32" spans="1:17" s="70" customFormat="1" x14ac:dyDescent="0.2">
      <c r="A32" s="69" t="s">
        <v>81</v>
      </c>
      <c r="B32" s="70" t="s">
        <v>738</v>
      </c>
      <c r="C32" s="68">
        <v>89.9</v>
      </c>
      <c r="D32" s="68">
        <v>89</v>
      </c>
      <c r="E32" s="68">
        <v>124</v>
      </c>
      <c r="F32" s="68">
        <v>195</v>
      </c>
      <c r="G32" s="68">
        <v>257.3</v>
      </c>
      <c r="H32" s="68">
        <v>294</v>
      </c>
      <c r="I32" s="68">
        <v>313.10000000000002</v>
      </c>
      <c r="J32" s="68">
        <v>282.10000000000002</v>
      </c>
      <c r="K32" s="68">
        <v>222</v>
      </c>
      <c r="L32" s="68">
        <v>145.69999999999999</v>
      </c>
      <c r="M32" s="68">
        <v>93</v>
      </c>
      <c r="N32" s="68">
        <v>102.3</v>
      </c>
      <c r="O32" s="71">
        <v>2207.4</v>
      </c>
      <c r="P32" s="72" t="s">
        <v>283</v>
      </c>
      <c r="Q32" s="80"/>
    </row>
    <row r="33" spans="1:17" s="70" customFormat="1" x14ac:dyDescent="0.2">
      <c r="A33" s="69" t="s">
        <v>409</v>
      </c>
      <c r="B33" s="70" t="s">
        <v>404</v>
      </c>
      <c r="C33" s="68">
        <v>155.4</v>
      </c>
      <c r="D33" s="68">
        <v>164</v>
      </c>
      <c r="E33" s="68">
        <v>215</v>
      </c>
      <c r="F33" s="68">
        <v>230.7</v>
      </c>
      <c r="G33" s="68">
        <v>254.5</v>
      </c>
      <c r="H33" s="68">
        <v>277.3</v>
      </c>
      <c r="I33" s="68">
        <v>290.10000000000002</v>
      </c>
      <c r="J33" s="68">
        <v>264.39999999999998</v>
      </c>
      <c r="K33" s="68">
        <v>221.8</v>
      </c>
      <c r="L33" s="68">
        <v>205.5</v>
      </c>
      <c r="M33" s="68">
        <v>158.5</v>
      </c>
      <c r="N33" s="68">
        <v>144.5</v>
      </c>
      <c r="O33" s="71">
        <v>2581.6999999999998</v>
      </c>
      <c r="P33" s="72" t="s">
        <v>283</v>
      </c>
      <c r="Q33" s="80"/>
    </row>
    <row r="34" spans="1:17" s="70" customFormat="1" x14ac:dyDescent="0.2">
      <c r="A34" s="69" t="s">
        <v>592</v>
      </c>
      <c r="B34" s="70" t="s">
        <v>587</v>
      </c>
      <c r="C34" s="68">
        <v>277.39999999999998</v>
      </c>
      <c r="D34" s="68">
        <v>253</v>
      </c>
      <c r="E34" s="68">
        <v>268.10000000000002</v>
      </c>
      <c r="F34" s="68">
        <v>230.4</v>
      </c>
      <c r="G34" s="68">
        <v>242.6</v>
      </c>
      <c r="H34" s="68">
        <v>233.6</v>
      </c>
      <c r="I34" s="68">
        <v>216.6</v>
      </c>
      <c r="J34" s="68">
        <v>218.3</v>
      </c>
      <c r="K34" s="68">
        <v>221.7</v>
      </c>
      <c r="L34" s="68">
        <v>253.7</v>
      </c>
      <c r="M34" s="68">
        <v>270.7</v>
      </c>
      <c r="N34" s="68">
        <v>268.89999999999998</v>
      </c>
      <c r="O34" s="71">
        <v>2954.1</v>
      </c>
      <c r="P34" s="115" t="s">
        <v>593</v>
      </c>
      <c r="Q34" s="80"/>
    </row>
    <row r="35" spans="1:17" s="70" customFormat="1" x14ac:dyDescent="0.2">
      <c r="A35" s="69" t="s">
        <v>92</v>
      </c>
      <c r="B35" s="70" t="s">
        <v>753</v>
      </c>
      <c r="C35" s="68">
        <v>262</v>
      </c>
      <c r="D35" s="68">
        <v>248</v>
      </c>
      <c r="E35" s="68">
        <v>271</v>
      </c>
      <c r="F35" s="68">
        <v>257</v>
      </c>
      <c r="G35" s="68">
        <v>241</v>
      </c>
      <c r="H35" s="68">
        <v>137</v>
      </c>
      <c r="I35" s="68">
        <v>112</v>
      </c>
      <c r="J35" s="68">
        <v>114</v>
      </c>
      <c r="K35" s="68">
        <v>144</v>
      </c>
      <c r="L35" s="68">
        <v>173</v>
      </c>
      <c r="M35" s="68">
        <v>190</v>
      </c>
      <c r="N35" s="68">
        <v>212</v>
      </c>
      <c r="O35" s="71">
        <v>2361</v>
      </c>
      <c r="P35" s="115" t="s">
        <v>757</v>
      </c>
      <c r="Q35" s="80"/>
    </row>
    <row r="36" spans="1:17" s="70" customFormat="1" x14ac:dyDescent="0.2">
      <c r="A36" s="69" t="s">
        <v>121</v>
      </c>
      <c r="B36" s="70" t="s">
        <v>789</v>
      </c>
      <c r="C36" s="68">
        <v>272.5</v>
      </c>
      <c r="D36" s="68">
        <v>249.9</v>
      </c>
      <c r="E36" s="68">
        <v>269</v>
      </c>
      <c r="F36" s="68">
        <v>256.7</v>
      </c>
      <c r="G36" s="68">
        <v>216.4</v>
      </c>
      <c r="H36" s="68">
        <v>178</v>
      </c>
      <c r="I36" s="68">
        <v>171.8</v>
      </c>
      <c r="J36" s="68">
        <v>160.30000000000001</v>
      </c>
      <c r="K36" s="68">
        <v>154.9</v>
      </c>
      <c r="L36" s="68">
        <v>198.1</v>
      </c>
      <c r="M36" s="68">
        <v>234.2</v>
      </c>
      <c r="N36" s="68">
        <v>262</v>
      </c>
      <c r="O36" s="71">
        <v>2623.8</v>
      </c>
      <c r="P36" s="115" t="s">
        <v>790</v>
      </c>
      <c r="Q36" s="80"/>
    </row>
    <row r="37" spans="1:17" s="70" customFormat="1" x14ac:dyDescent="0.2">
      <c r="A37" s="69" t="s">
        <v>711</v>
      </c>
      <c r="B37" s="70" t="s">
        <v>710</v>
      </c>
      <c r="C37" s="68">
        <v>217</v>
      </c>
      <c r="D37" s="68">
        <v>196</v>
      </c>
      <c r="E37" s="68">
        <v>186</v>
      </c>
      <c r="F37" s="68">
        <v>180</v>
      </c>
      <c r="G37" s="68">
        <v>186</v>
      </c>
      <c r="H37" s="68">
        <v>180</v>
      </c>
      <c r="I37" s="68">
        <v>124</v>
      </c>
      <c r="J37" s="68">
        <v>124</v>
      </c>
      <c r="K37" s="68">
        <v>150</v>
      </c>
      <c r="L37" s="68">
        <v>155</v>
      </c>
      <c r="M37" s="68">
        <v>180</v>
      </c>
      <c r="N37" s="68">
        <v>217</v>
      </c>
      <c r="O37" s="71">
        <v>2095</v>
      </c>
      <c r="P37" s="115" t="s">
        <v>712</v>
      </c>
      <c r="Q37" s="80"/>
    </row>
    <row r="38" spans="1:17" s="70" customFormat="1" x14ac:dyDescent="0.2">
      <c r="A38" s="69" t="s">
        <v>575</v>
      </c>
      <c r="B38" s="70" t="s">
        <v>574</v>
      </c>
      <c r="C38" s="68">
        <v>279</v>
      </c>
      <c r="D38" s="68">
        <v>282</v>
      </c>
      <c r="E38" s="68">
        <v>310</v>
      </c>
      <c r="F38" s="68">
        <v>300</v>
      </c>
      <c r="G38" s="68">
        <v>310</v>
      </c>
      <c r="H38" s="68">
        <v>270</v>
      </c>
      <c r="I38" s="68">
        <v>186</v>
      </c>
      <c r="J38" s="68">
        <v>186</v>
      </c>
      <c r="K38" s="68">
        <v>180</v>
      </c>
      <c r="L38" s="68">
        <v>248</v>
      </c>
      <c r="M38" s="68">
        <v>240</v>
      </c>
      <c r="N38" s="68">
        <v>279</v>
      </c>
      <c r="O38" s="71">
        <v>3070</v>
      </c>
      <c r="P38" s="115" t="s">
        <v>576</v>
      </c>
      <c r="Q38" s="80"/>
    </row>
    <row r="39" spans="1:17" s="70" customFormat="1" x14ac:dyDescent="0.2">
      <c r="A39" s="69" t="s">
        <v>332</v>
      </c>
      <c r="B39" s="70" t="s">
        <v>331</v>
      </c>
      <c r="C39" s="68">
        <v>158</v>
      </c>
      <c r="D39" s="68">
        <v>171</v>
      </c>
      <c r="E39" s="68">
        <v>206</v>
      </c>
      <c r="F39" s="68">
        <v>239</v>
      </c>
      <c r="G39" s="68">
        <v>258</v>
      </c>
      <c r="H39" s="68">
        <v>287</v>
      </c>
      <c r="I39" s="68">
        <v>293</v>
      </c>
      <c r="J39" s="68">
        <v>264</v>
      </c>
      <c r="K39" s="68">
        <v>229</v>
      </c>
      <c r="L39" s="68">
        <v>196</v>
      </c>
      <c r="M39" s="68">
        <v>153</v>
      </c>
      <c r="N39" s="68">
        <v>137</v>
      </c>
      <c r="O39" s="71">
        <v>2591</v>
      </c>
      <c r="P39" s="115" t="s">
        <v>333</v>
      </c>
      <c r="Q39" s="80"/>
    </row>
    <row r="40" spans="1:17" s="70" customFormat="1" x14ac:dyDescent="0.2">
      <c r="A40" s="69" t="s">
        <v>484</v>
      </c>
      <c r="B40" s="70" t="s">
        <v>483</v>
      </c>
      <c r="C40" s="68">
        <v>283</v>
      </c>
      <c r="D40" s="68">
        <v>245</v>
      </c>
      <c r="E40" s="68">
        <v>241</v>
      </c>
      <c r="F40" s="68">
        <v>211</v>
      </c>
      <c r="G40" s="68">
        <v>187</v>
      </c>
      <c r="H40" s="68">
        <v>194</v>
      </c>
      <c r="I40" s="68">
        <v>217</v>
      </c>
      <c r="J40" s="68">
        <v>208</v>
      </c>
      <c r="K40" s="68">
        <v>166</v>
      </c>
      <c r="L40" s="68">
        <v>167</v>
      </c>
      <c r="M40" s="68">
        <v>191</v>
      </c>
      <c r="N40" s="68">
        <v>252</v>
      </c>
      <c r="O40" s="71">
        <v>2561</v>
      </c>
      <c r="P40" s="72" t="s">
        <v>283</v>
      </c>
      <c r="Q40" s="80"/>
    </row>
    <row r="41" spans="1:17" s="70" customFormat="1" x14ac:dyDescent="0.2">
      <c r="A41" s="69" t="s">
        <v>730</v>
      </c>
      <c r="B41" s="70" t="s">
        <v>729</v>
      </c>
      <c r="C41" s="68">
        <v>201.5</v>
      </c>
      <c r="D41" s="68">
        <v>192.1</v>
      </c>
      <c r="E41" s="68">
        <v>173.6</v>
      </c>
      <c r="F41" s="68">
        <v>177</v>
      </c>
      <c r="G41" s="68">
        <v>189.1</v>
      </c>
      <c r="H41" s="68">
        <v>147</v>
      </c>
      <c r="I41" s="68">
        <v>142.6</v>
      </c>
      <c r="J41" s="68">
        <v>142.6</v>
      </c>
      <c r="K41" s="68">
        <v>114</v>
      </c>
      <c r="L41" s="68">
        <v>114.7</v>
      </c>
      <c r="M41" s="68">
        <v>141</v>
      </c>
      <c r="N41" s="68">
        <v>186</v>
      </c>
      <c r="O41" s="71">
        <v>1921.2</v>
      </c>
      <c r="P41" s="115" t="s">
        <v>731</v>
      </c>
      <c r="Q41" s="80"/>
    </row>
    <row r="42" spans="1:17" s="70" customFormat="1" x14ac:dyDescent="0.2">
      <c r="A42" s="69" t="s">
        <v>83</v>
      </c>
      <c r="B42" s="70" t="s">
        <v>740</v>
      </c>
      <c r="C42" s="68">
        <v>194.1</v>
      </c>
      <c r="D42" s="68">
        <v>194.7</v>
      </c>
      <c r="E42" s="68">
        <v>231.8</v>
      </c>
      <c r="F42" s="68">
        <v>251.9</v>
      </c>
      <c r="G42" s="68">
        <v>283.39999999999998</v>
      </c>
      <c r="H42" s="68">
        <v>261.39999999999998</v>
      </c>
      <c r="I42" s="68">
        <v>212.4</v>
      </c>
      <c r="J42" s="68">
        <v>220.9</v>
      </c>
      <c r="K42" s="68">
        <v>232.1</v>
      </c>
      <c r="L42" s="68">
        <v>222.1</v>
      </c>
      <c r="M42" s="68">
        <v>185.3</v>
      </c>
      <c r="N42" s="68">
        <v>180.7</v>
      </c>
      <c r="O42" s="71">
        <v>2670.8</v>
      </c>
      <c r="P42" s="72" t="s">
        <v>283</v>
      </c>
      <c r="Q42" s="80"/>
    </row>
    <row r="43" spans="1:17" s="70" customFormat="1" x14ac:dyDescent="0.2">
      <c r="A43" s="69" t="s">
        <v>323</v>
      </c>
      <c r="B43" s="70" t="s">
        <v>322</v>
      </c>
      <c r="C43" s="68">
        <v>72</v>
      </c>
      <c r="D43" s="68">
        <v>102</v>
      </c>
      <c r="E43" s="68">
        <v>153</v>
      </c>
      <c r="F43" s="68">
        <v>188</v>
      </c>
      <c r="G43" s="68">
        <v>242</v>
      </c>
      <c r="H43" s="68">
        <v>261</v>
      </c>
      <c r="I43" s="68">
        <v>291</v>
      </c>
      <c r="J43" s="68">
        <v>274</v>
      </c>
      <c r="K43" s="68">
        <v>204</v>
      </c>
      <c r="L43" s="68">
        <v>163</v>
      </c>
      <c r="M43" s="68">
        <v>97</v>
      </c>
      <c r="N43" s="68">
        <v>65</v>
      </c>
      <c r="O43" s="71">
        <v>2112</v>
      </c>
      <c r="P43" s="115" t="s">
        <v>324</v>
      </c>
      <c r="Q43" s="80"/>
    </row>
    <row r="44" spans="1:17" s="70" customFormat="1" x14ac:dyDescent="0.2">
      <c r="A44" s="69" t="s">
        <v>621</v>
      </c>
      <c r="B44" s="70" t="s">
        <v>618</v>
      </c>
      <c r="C44" s="68">
        <v>179.8</v>
      </c>
      <c r="D44" s="68">
        <v>192</v>
      </c>
      <c r="E44" s="68">
        <v>232.5</v>
      </c>
      <c r="F44" s="68">
        <v>252</v>
      </c>
      <c r="G44" s="68">
        <v>319.3</v>
      </c>
      <c r="H44" s="68">
        <v>327</v>
      </c>
      <c r="I44" s="68">
        <v>381.3</v>
      </c>
      <c r="J44" s="68">
        <v>365.8</v>
      </c>
      <c r="K44" s="68">
        <v>288</v>
      </c>
      <c r="L44" s="68">
        <v>251.1</v>
      </c>
      <c r="M44" s="68">
        <v>213</v>
      </c>
      <c r="N44" s="68">
        <v>167.4</v>
      </c>
      <c r="O44" s="71">
        <v>3169.2</v>
      </c>
      <c r="P44" s="115" t="s">
        <v>622</v>
      </c>
      <c r="Q44" s="80"/>
    </row>
    <row r="45" spans="1:17" s="70" customFormat="1" x14ac:dyDescent="0.2">
      <c r="A45" s="69" t="s">
        <v>298</v>
      </c>
      <c r="B45" s="70" t="s">
        <v>297</v>
      </c>
      <c r="C45" s="68">
        <v>19</v>
      </c>
      <c r="D45" s="68">
        <v>56</v>
      </c>
      <c r="E45" s="68">
        <v>94</v>
      </c>
      <c r="F45" s="68">
        <v>147</v>
      </c>
      <c r="G45" s="68">
        <v>186</v>
      </c>
      <c r="H45" s="68">
        <v>189</v>
      </c>
      <c r="I45" s="68">
        <v>167</v>
      </c>
      <c r="J45" s="68">
        <v>144</v>
      </c>
      <c r="K45" s="68">
        <v>86</v>
      </c>
      <c r="L45" s="68">
        <v>60</v>
      </c>
      <c r="M45" s="68">
        <v>27</v>
      </c>
      <c r="N45" s="68">
        <v>12</v>
      </c>
      <c r="O45" s="71">
        <v>1187</v>
      </c>
      <c r="P45" s="115" t="s">
        <v>299</v>
      </c>
      <c r="Q45" s="80"/>
    </row>
    <row r="46" spans="1:17" s="70" customFormat="1" x14ac:dyDescent="0.2">
      <c r="A46" s="69" t="s">
        <v>252</v>
      </c>
      <c r="B46" s="70" t="s">
        <v>251</v>
      </c>
      <c r="C46" s="68">
        <v>47</v>
      </c>
      <c r="D46" s="68">
        <v>74</v>
      </c>
      <c r="E46" s="68">
        <v>121</v>
      </c>
      <c r="F46" s="68">
        <v>159</v>
      </c>
      <c r="G46" s="68">
        <v>220</v>
      </c>
      <c r="H46" s="68">
        <v>222</v>
      </c>
      <c r="I46" s="68">
        <v>217</v>
      </c>
      <c r="J46" s="68">
        <v>211</v>
      </c>
      <c r="K46" s="68">
        <v>156</v>
      </c>
      <c r="L46" s="68">
        <v>112</v>
      </c>
      <c r="M46" s="68">
        <v>51</v>
      </c>
      <c r="N46" s="68">
        <v>37</v>
      </c>
      <c r="O46" s="71">
        <v>1626</v>
      </c>
      <c r="P46" s="115" t="s">
        <v>253</v>
      </c>
      <c r="Q46" s="80"/>
    </row>
    <row r="47" spans="1:17" s="70" customFormat="1" x14ac:dyDescent="0.2">
      <c r="A47" s="69" t="s">
        <v>713</v>
      </c>
      <c r="B47" s="70" t="s">
        <v>710</v>
      </c>
      <c r="C47" s="68">
        <v>289.60000000000002</v>
      </c>
      <c r="D47" s="68">
        <v>275</v>
      </c>
      <c r="E47" s="68">
        <v>270.60000000000002</v>
      </c>
      <c r="F47" s="68">
        <v>248.1</v>
      </c>
      <c r="G47" s="68">
        <v>255.7</v>
      </c>
      <c r="H47" s="68">
        <v>216.9</v>
      </c>
      <c r="I47" s="68">
        <v>190.7</v>
      </c>
      <c r="J47" s="68">
        <v>186.5</v>
      </c>
      <c r="K47" s="68">
        <v>210</v>
      </c>
      <c r="L47" s="68">
        <v>267.2</v>
      </c>
      <c r="M47" s="68">
        <v>290.3</v>
      </c>
      <c r="N47" s="68">
        <v>297.39999999999998</v>
      </c>
      <c r="O47" s="71">
        <v>2998</v>
      </c>
      <c r="P47" s="115" t="s">
        <v>714</v>
      </c>
      <c r="Q47" s="80"/>
    </row>
    <row r="48" spans="1:17" s="70" customFormat="1" x14ac:dyDescent="0.2">
      <c r="A48" s="69" t="s">
        <v>727</v>
      </c>
      <c r="B48" s="70" t="s">
        <v>726</v>
      </c>
      <c r="C48" s="68">
        <v>248</v>
      </c>
      <c r="D48" s="68">
        <v>226</v>
      </c>
      <c r="E48" s="68">
        <v>279</v>
      </c>
      <c r="F48" s="68">
        <v>270</v>
      </c>
      <c r="G48" s="68">
        <v>248</v>
      </c>
      <c r="H48" s="68">
        <v>210</v>
      </c>
      <c r="I48" s="68">
        <v>186</v>
      </c>
      <c r="J48" s="68">
        <v>155</v>
      </c>
      <c r="K48" s="68">
        <v>180</v>
      </c>
      <c r="L48" s="68">
        <v>217</v>
      </c>
      <c r="M48" s="68">
        <v>240</v>
      </c>
      <c r="N48" s="68">
        <v>248</v>
      </c>
      <c r="O48" s="71">
        <v>2707</v>
      </c>
      <c r="P48" s="115" t="s">
        <v>728</v>
      </c>
      <c r="Q48" s="80"/>
    </row>
    <row r="49" spans="1:17" s="70" customFormat="1" x14ac:dyDescent="0.2">
      <c r="A49" s="69" t="s">
        <v>691</v>
      </c>
      <c r="B49" s="70" t="s">
        <v>688</v>
      </c>
      <c r="C49" s="68">
        <v>198.4</v>
      </c>
      <c r="D49" s="68">
        <v>182</v>
      </c>
      <c r="E49" s="68">
        <v>217</v>
      </c>
      <c r="F49" s="68">
        <v>237</v>
      </c>
      <c r="G49" s="68">
        <v>260.39999999999998</v>
      </c>
      <c r="H49" s="68">
        <v>237</v>
      </c>
      <c r="I49" s="68">
        <v>232.3</v>
      </c>
      <c r="J49" s="68">
        <v>260.39999999999998</v>
      </c>
      <c r="K49" s="68">
        <v>270</v>
      </c>
      <c r="L49" s="68">
        <v>275.89999999999998</v>
      </c>
      <c r="M49" s="68">
        <v>228</v>
      </c>
      <c r="N49" s="68">
        <v>198.4</v>
      </c>
      <c r="O49" s="71">
        <v>2797</v>
      </c>
      <c r="P49" s="115" t="s">
        <v>692</v>
      </c>
      <c r="Q49" s="80"/>
    </row>
    <row r="50" spans="1:17" s="70" customFormat="1" x14ac:dyDescent="0.2">
      <c r="A50" s="69" t="s">
        <v>665</v>
      </c>
      <c r="B50" s="70" t="s">
        <v>658</v>
      </c>
      <c r="C50" s="68">
        <v>296.3</v>
      </c>
      <c r="D50" s="68">
        <v>247.9</v>
      </c>
      <c r="E50" s="68">
        <v>258.60000000000002</v>
      </c>
      <c r="F50" s="68">
        <v>250.2</v>
      </c>
      <c r="G50" s="68">
        <v>266</v>
      </c>
      <c r="H50" s="68">
        <v>249.9</v>
      </c>
      <c r="I50" s="68">
        <v>272.60000000000002</v>
      </c>
      <c r="J50" s="68">
        <v>285.89999999999998</v>
      </c>
      <c r="K50" s="68">
        <v>278</v>
      </c>
      <c r="L50" s="68">
        <v>290.89999999999998</v>
      </c>
      <c r="M50" s="68">
        <v>296.5</v>
      </c>
      <c r="N50" s="68">
        <v>319.5</v>
      </c>
      <c r="O50" s="71">
        <v>3312.3</v>
      </c>
      <c r="P50" s="115" t="s">
        <v>666</v>
      </c>
      <c r="Q50" s="80"/>
    </row>
    <row r="51" spans="1:17" s="70" customFormat="1" x14ac:dyDescent="0.2">
      <c r="A51" s="69" t="s">
        <v>485</v>
      </c>
      <c r="B51" s="70" t="s">
        <v>483</v>
      </c>
      <c r="C51" s="68">
        <v>156</v>
      </c>
      <c r="D51" s="68">
        <v>128</v>
      </c>
      <c r="E51" s="68">
        <v>107</v>
      </c>
      <c r="F51" s="68">
        <v>88</v>
      </c>
      <c r="G51" s="68">
        <v>83</v>
      </c>
      <c r="H51" s="68">
        <v>94</v>
      </c>
      <c r="I51" s="68">
        <v>114</v>
      </c>
      <c r="J51" s="68">
        <v>117</v>
      </c>
      <c r="K51" s="68">
        <v>109</v>
      </c>
      <c r="L51" s="68">
        <v>96</v>
      </c>
      <c r="M51" s="68">
        <v>103</v>
      </c>
      <c r="N51" s="68">
        <v>138</v>
      </c>
      <c r="O51" s="71">
        <v>1328</v>
      </c>
      <c r="P51" s="72" t="s">
        <v>283</v>
      </c>
      <c r="Q51" s="80"/>
    </row>
    <row r="52" spans="1:17" s="70" customFormat="1" x14ac:dyDescent="0.2">
      <c r="A52" s="69" t="s">
        <v>410</v>
      </c>
      <c r="B52" s="70" t="s">
        <v>404</v>
      </c>
      <c r="C52" s="68">
        <v>109.3</v>
      </c>
      <c r="D52" s="68">
        <v>151.9</v>
      </c>
      <c r="E52" s="68">
        <v>238.6</v>
      </c>
      <c r="F52" s="68">
        <v>281.39999999999998</v>
      </c>
      <c r="G52" s="68">
        <v>335.5</v>
      </c>
      <c r="H52" s="68">
        <v>351.6</v>
      </c>
      <c r="I52" s="68">
        <v>399.8</v>
      </c>
      <c r="J52" s="68">
        <v>358.8</v>
      </c>
      <c r="K52" s="68">
        <v>303.60000000000002</v>
      </c>
      <c r="L52" s="68">
        <v>238.1</v>
      </c>
      <c r="M52" s="68">
        <v>119.6</v>
      </c>
      <c r="N52" s="68">
        <v>105.2</v>
      </c>
      <c r="O52" s="71">
        <v>2993.4</v>
      </c>
      <c r="P52" s="72" t="s">
        <v>283</v>
      </c>
      <c r="Q52" s="80"/>
    </row>
    <row r="53" spans="1:17" s="70" customFormat="1" x14ac:dyDescent="0.2">
      <c r="A53" s="69" t="s">
        <v>411</v>
      </c>
      <c r="B53" s="70" t="s">
        <v>404</v>
      </c>
      <c r="C53" s="68">
        <v>163.4</v>
      </c>
      <c r="D53" s="68">
        <v>168.4</v>
      </c>
      <c r="E53" s="68">
        <v>213.7</v>
      </c>
      <c r="F53" s="68">
        <v>227.2</v>
      </c>
      <c r="G53" s="68">
        <v>267.3</v>
      </c>
      <c r="H53" s="68">
        <v>286.5</v>
      </c>
      <c r="I53" s="68">
        <v>300.89999999999998</v>
      </c>
      <c r="J53" s="68">
        <v>277.3</v>
      </c>
      <c r="K53" s="68">
        <v>237.1</v>
      </c>
      <c r="L53" s="68">
        <v>206.3</v>
      </c>
      <c r="M53" s="68">
        <v>143.19999999999999</v>
      </c>
      <c r="N53" s="68">
        <v>142.30000000000001</v>
      </c>
      <c r="O53" s="71">
        <v>2633.6</v>
      </c>
      <c r="P53" s="72" t="s">
        <v>283</v>
      </c>
      <c r="Q53" s="80"/>
    </row>
    <row r="54" spans="1:17" s="70" customFormat="1" x14ac:dyDescent="0.2">
      <c r="A54" s="69" t="s">
        <v>512</v>
      </c>
      <c r="B54" s="70" t="s">
        <v>509</v>
      </c>
      <c r="C54" s="68">
        <v>242</v>
      </c>
      <c r="D54" s="68">
        <v>224</v>
      </c>
      <c r="E54" s="68">
        <v>219</v>
      </c>
      <c r="F54" s="68">
        <v>194</v>
      </c>
      <c r="G54" s="68">
        <v>208</v>
      </c>
      <c r="H54" s="68">
        <v>145</v>
      </c>
      <c r="I54" s="68">
        <v>104</v>
      </c>
      <c r="J54" s="68">
        <v>82</v>
      </c>
      <c r="K54" s="68">
        <v>115</v>
      </c>
      <c r="L54" s="68">
        <v>170</v>
      </c>
      <c r="M54" s="68">
        <v>191</v>
      </c>
      <c r="N54" s="68">
        <v>198</v>
      </c>
      <c r="O54" s="71">
        <v>2092</v>
      </c>
      <c r="P54" s="115" t="s">
        <v>511</v>
      </c>
      <c r="Q54" s="80"/>
    </row>
    <row r="55" spans="1:17" s="70" customFormat="1" x14ac:dyDescent="0.2">
      <c r="A55" s="69" t="s">
        <v>469</v>
      </c>
      <c r="B55" s="70" t="s">
        <v>468</v>
      </c>
      <c r="C55" s="68">
        <v>154.4</v>
      </c>
      <c r="D55" s="68">
        <v>157.5</v>
      </c>
      <c r="E55" s="68">
        <v>180.9</v>
      </c>
      <c r="F55" s="68">
        <v>201.1</v>
      </c>
      <c r="G55" s="68">
        <v>234.3</v>
      </c>
      <c r="H55" s="68">
        <v>253.4</v>
      </c>
      <c r="I55" s="68">
        <v>266.5</v>
      </c>
      <c r="J55" s="68">
        <v>262.89999999999998</v>
      </c>
      <c r="K55" s="68">
        <v>203.2</v>
      </c>
      <c r="L55" s="68">
        <v>168.2</v>
      </c>
      <c r="M55" s="68">
        <v>142.5</v>
      </c>
      <c r="N55" s="68">
        <v>138.1</v>
      </c>
      <c r="O55" s="71">
        <v>2363.3000000000002</v>
      </c>
      <c r="P55" s="72" t="s">
        <v>283</v>
      </c>
      <c r="Q55" s="80"/>
    </row>
    <row r="56" spans="1:17" s="70" customFormat="1" x14ac:dyDescent="0.2">
      <c r="A56" s="69" t="s">
        <v>328</v>
      </c>
      <c r="B56" s="70" t="s">
        <v>327</v>
      </c>
      <c r="C56" s="68">
        <v>65</v>
      </c>
      <c r="D56" s="68">
        <v>82</v>
      </c>
      <c r="E56" s="68">
        <v>152</v>
      </c>
      <c r="F56" s="68">
        <v>204</v>
      </c>
      <c r="G56" s="68">
        <v>264</v>
      </c>
      <c r="H56" s="68">
        <v>270</v>
      </c>
      <c r="I56" s="68">
        <v>276</v>
      </c>
      <c r="J56" s="68">
        <v>270</v>
      </c>
      <c r="K56" s="68">
        <v>207</v>
      </c>
      <c r="L56" s="68">
        <v>143</v>
      </c>
      <c r="M56" s="68">
        <v>60</v>
      </c>
      <c r="N56" s="68">
        <v>47</v>
      </c>
      <c r="O56" s="71">
        <v>2038</v>
      </c>
      <c r="P56" s="72"/>
      <c r="Q56" s="80"/>
    </row>
    <row r="57" spans="1:17" s="70" customFormat="1" x14ac:dyDescent="0.2">
      <c r="A57" s="69" t="s">
        <v>648</v>
      </c>
      <c r="B57" s="70" t="s">
        <v>647</v>
      </c>
      <c r="C57" s="68">
        <v>168</v>
      </c>
      <c r="D57" s="68">
        <v>152</v>
      </c>
      <c r="E57" s="68">
        <v>194</v>
      </c>
      <c r="F57" s="68">
        <v>185</v>
      </c>
      <c r="G57" s="68">
        <v>188</v>
      </c>
      <c r="H57" s="68">
        <v>153</v>
      </c>
      <c r="I57" s="68">
        <v>127</v>
      </c>
      <c r="J57" s="68">
        <v>149</v>
      </c>
      <c r="K57" s="68">
        <v>145</v>
      </c>
      <c r="L57" s="68">
        <v>150</v>
      </c>
      <c r="M57" s="68">
        <v>157</v>
      </c>
      <c r="N57" s="68">
        <v>147</v>
      </c>
      <c r="O57" s="71">
        <v>1915</v>
      </c>
      <c r="P57" s="115" t="s">
        <v>511</v>
      </c>
      <c r="Q57" s="80"/>
    </row>
    <row r="58" spans="1:17" s="70" customFormat="1" x14ac:dyDescent="0.2">
      <c r="A58" s="69" t="s">
        <v>58</v>
      </c>
      <c r="B58" s="70" t="s">
        <v>796</v>
      </c>
      <c r="C58" s="68">
        <v>263.5</v>
      </c>
      <c r="D58" s="68">
        <v>223.2</v>
      </c>
      <c r="E58" s="68">
        <v>232.5</v>
      </c>
      <c r="F58" s="68">
        <v>234</v>
      </c>
      <c r="G58" s="68">
        <v>235.6</v>
      </c>
      <c r="H58" s="68">
        <v>198</v>
      </c>
      <c r="I58" s="68">
        <v>238.7</v>
      </c>
      <c r="J58" s="68">
        <v>266.60000000000002</v>
      </c>
      <c r="K58" s="68">
        <v>270</v>
      </c>
      <c r="L58" s="68">
        <v>275.89999999999998</v>
      </c>
      <c r="M58" s="68">
        <v>270</v>
      </c>
      <c r="N58" s="68">
        <v>265.39999999999998</v>
      </c>
      <c r="O58" s="71">
        <v>2968.4</v>
      </c>
      <c r="P58" s="72" t="s">
        <v>283</v>
      </c>
      <c r="Q58" s="80"/>
    </row>
    <row r="59" spans="1:17" s="70" customFormat="1" x14ac:dyDescent="0.2">
      <c r="A59" s="69" t="s">
        <v>211</v>
      </c>
      <c r="B59" s="70" t="s">
        <v>210</v>
      </c>
      <c r="C59" s="68">
        <v>59</v>
      </c>
      <c r="D59" s="68">
        <v>77</v>
      </c>
      <c r="E59" s="68">
        <v>114</v>
      </c>
      <c r="F59" s="68">
        <v>159</v>
      </c>
      <c r="G59" s="68">
        <v>191</v>
      </c>
      <c r="H59" s="68">
        <v>188</v>
      </c>
      <c r="I59" s="68">
        <v>201</v>
      </c>
      <c r="J59" s="68">
        <v>190</v>
      </c>
      <c r="K59" s="68">
        <v>143</v>
      </c>
      <c r="L59" s="68">
        <v>113</v>
      </c>
      <c r="M59" s="68">
        <v>66</v>
      </c>
      <c r="N59" s="68">
        <v>45</v>
      </c>
      <c r="O59" s="71">
        <v>1546</v>
      </c>
      <c r="P59" s="115" t="s">
        <v>212</v>
      </c>
      <c r="Q59" s="80"/>
    </row>
    <row r="60" spans="1:17" s="70" customFormat="1" x14ac:dyDescent="0.2">
      <c r="A60" s="69" t="s">
        <v>315</v>
      </c>
      <c r="B60" s="70" t="s">
        <v>314</v>
      </c>
      <c r="C60" s="68">
        <v>71</v>
      </c>
      <c r="D60" s="68">
        <v>85</v>
      </c>
      <c r="E60" s="68">
        <v>140</v>
      </c>
      <c r="F60" s="68">
        <v>186</v>
      </c>
      <c r="G60" s="68">
        <v>245</v>
      </c>
      <c r="H60" s="68">
        <v>267</v>
      </c>
      <c r="I60" s="68">
        <v>288</v>
      </c>
      <c r="J60" s="68">
        <v>282</v>
      </c>
      <c r="K60" s="68">
        <v>225</v>
      </c>
      <c r="L60" s="68">
        <v>177</v>
      </c>
      <c r="M60" s="68">
        <v>87</v>
      </c>
      <c r="N60" s="68">
        <v>62</v>
      </c>
      <c r="O60" s="71">
        <v>2115</v>
      </c>
      <c r="P60" s="115" t="s">
        <v>316</v>
      </c>
      <c r="Q60" s="80"/>
    </row>
    <row r="61" spans="1:17" s="70" customFormat="1" x14ac:dyDescent="0.2">
      <c r="A61" s="69" t="s">
        <v>259</v>
      </c>
      <c r="B61" s="70" t="s">
        <v>258</v>
      </c>
      <c r="C61" s="68">
        <v>62</v>
      </c>
      <c r="D61" s="68">
        <v>93</v>
      </c>
      <c r="E61" s="68">
        <v>137</v>
      </c>
      <c r="F61" s="68">
        <v>177</v>
      </c>
      <c r="G61" s="68">
        <v>234</v>
      </c>
      <c r="H61" s="68">
        <v>250</v>
      </c>
      <c r="I61" s="68">
        <v>271</v>
      </c>
      <c r="J61" s="68">
        <v>255</v>
      </c>
      <c r="K61" s="68">
        <v>187</v>
      </c>
      <c r="L61" s="68">
        <v>141</v>
      </c>
      <c r="M61" s="68">
        <v>69</v>
      </c>
      <c r="N61" s="68">
        <v>52</v>
      </c>
      <c r="O61" s="71">
        <v>1988</v>
      </c>
      <c r="P61" s="115" t="s">
        <v>260</v>
      </c>
      <c r="Q61" s="80"/>
    </row>
    <row r="62" spans="1:17" s="70" customFormat="1" x14ac:dyDescent="0.2">
      <c r="A62" s="69" t="s">
        <v>459</v>
      </c>
      <c r="B62" s="70" t="s">
        <v>458</v>
      </c>
      <c r="C62" s="68">
        <v>279</v>
      </c>
      <c r="D62" s="68">
        <v>240.8</v>
      </c>
      <c r="E62" s="68">
        <v>229</v>
      </c>
      <c r="F62" s="68">
        <v>220</v>
      </c>
      <c r="G62" s="68">
        <v>173.6</v>
      </c>
      <c r="H62" s="68">
        <v>132</v>
      </c>
      <c r="I62" s="68">
        <v>142.6</v>
      </c>
      <c r="J62" s="68">
        <v>173.6</v>
      </c>
      <c r="K62" s="68">
        <v>189</v>
      </c>
      <c r="L62" s="68">
        <v>227</v>
      </c>
      <c r="M62" s="68">
        <v>252</v>
      </c>
      <c r="N62" s="68">
        <v>266.60000000000002</v>
      </c>
      <c r="O62" s="71">
        <v>2525.1999999999998</v>
      </c>
      <c r="P62" s="72" t="s">
        <v>283</v>
      </c>
      <c r="Q62" s="80"/>
    </row>
    <row r="63" spans="1:17" s="70" customFormat="1" x14ac:dyDescent="0.2">
      <c r="A63" s="69" t="s">
        <v>719</v>
      </c>
      <c r="B63" s="70" t="s">
        <v>718</v>
      </c>
      <c r="C63" s="68">
        <v>167.4</v>
      </c>
      <c r="D63" s="68">
        <v>158.19999999999999</v>
      </c>
      <c r="E63" s="68">
        <v>176.7</v>
      </c>
      <c r="F63" s="68">
        <v>165</v>
      </c>
      <c r="G63" s="68">
        <v>210.8</v>
      </c>
      <c r="H63" s="68">
        <v>255</v>
      </c>
      <c r="I63" s="68">
        <v>272.8</v>
      </c>
      <c r="J63" s="68">
        <v>251.1</v>
      </c>
      <c r="K63" s="68">
        <v>213</v>
      </c>
      <c r="L63" s="68">
        <v>189.1</v>
      </c>
      <c r="M63" s="68">
        <v>150</v>
      </c>
      <c r="N63" s="68">
        <v>164.3</v>
      </c>
      <c r="O63" s="71">
        <v>2373.4</v>
      </c>
      <c r="P63" s="115" t="s">
        <v>720</v>
      </c>
      <c r="Q63" s="80"/>
    </row>
    <row r="64" spans="1:17" s="70" customFormat="1" x14ac:dyDescent="0.2">
      <c r="A64" s="69" t="s">
        <v>686</v>
      </c>
      <c r="B64" s="70" t="s">
        <v>683</v>
      </c>
      <c r="C64" s="68">
        <v>244.9</v>
      </c>
      <c r="D64" s="68">
        <v>212.8</v>
      </c>
      <c r="E64" s="68">
        <v>251.1</v>
      </c>
      <c r="F64" s="68">
        <v>252</v>
      </c>
      <c r="G64" s="68">
        <v>279</v>
      </c>
      <c r="H64" s="68">
        <v>267</v>
      </c>
      <c r="I64" s="68">
        <v>288.3</v>
      </c>
      <c r="J64" s="68">
        <v>300.7</v>
      </c>
      <c r="K64" s="68">
        <v>288</v>
      </c>
      <c r="L64" s="68">
        <v>272.8</v>
      </c>
      <c r="M64" s="68">
        <v>237</v>
      </c>
      <c r="N64" s="68">
        <v>226.3</v>
      </c>
      <c r="O64" s="71">
        <v>3119.9</v>
      </c>
      <c r="P64" s="115" t="s">
        <v>687</v>
      </c>
      <c r="Q64" s="80"/>
    </row>
    <row r="65" spans="1:17" s="70" customFormat="1" x14ac:dyDescent="0.2">
      <c r="A65" s="69" t="s">
        <v>582</v>
      </c>
      <c r="B65" s="70" t="s">
        <v>580</v>
      </c>
      <c r="C65" s="68">
        <v>290</v>
      </c>
      <c r="D65" s="68">
        <v>283</v>
      </c>
      <c r="E65" s="68">
        <v>293</v>
      </c>
      <c r="F65" s="68">
        <v>249</v>
      </c>
      <c r="G65" s="68">
        <v>287</v>
      </c>
      <c r="H65" s="68">
        <v>261</v>
      </c>
      <c r="I65" s="68">
        <v>216</v>
      </c>
      <c r="J65" s="68">
        <v>238</v>
      </c>
      <c r="K65" s="68">
        <v>262</v>
      </c>
      <c r="L65" s="68">
        <v>230</v>
      </c>
      <c r="M65" s="68">
        <v>246</v>
      </c>
      <c r="N65" s="68">
        <v>268</v>
      </c>
      <c r="O65" s="71">
        <v>3124</v>
      </c>
      <c r="P65" s="115" t="s">
        <v>583</v>
      </c>
      <c r="Q65" s="80"/>
    </row>
    <row r="66" spans="1:17" s="70" customFormat="1" x14ac:dyDescent="0.2">
      <c r="A66" s="69" t="s">
        <v>116</v>
      </c>
      <c r="B66" s="70" t="s">
        <v>785</v>
      </c>
      <c r="C66" s="68">
        <v>199</v>
      </c>
      <c r="D66" s="68">
        <v>182.5</v>
      </c>
      <c r="E66" s="68">
        <v>193</v>
      </c>
      <c r="F66" s="68">
        <v>210</v>
      </c>
      <c r="G66" s="68">
        <v>221.7</v>
      </c>
      <c r="H66" s="68">
        <v>179.7</v>
      </c>
      <c r="I66" s="68">
        <v>165.8</v>
      </c>
      <c r="J66" s="68">
        <v>200.9</v>
      </c>
      <c r="K66" s="68">
        <v>167.2</v>
      </c>
      <c r="L66" s="68">
        <v>208.9</v>
      </c>
      <c r="M66" s="68">
        <v>194.4</v>
      </c>
      <c r="N66" s="68">
        <v>204.3</v>
      </c>
      <c r="O66" s="71">
        <v>2327.3000000000002</v>
      </c>
      <c r="P66" s="115" t="s">
        <v>786</v>
      </c>
      <c r="Q66" s="80"/>
    </row>
    <row r="67" spans="1:17" s="70" customFormat="1" x14ac:dyDescent="0.2">
      <c r="A67" s="69" t="s">
        <v>334</v>
      </c>
      <c r="B67" s="70" t="s">
        <v>331</v>
      </c>
      <c r="C67" s="68">
        <v>184</v>
      </c>
      <c r="D67" s="68">
        <v>197</v>
      </c>
      <c r="E67" s="68">
        <v>228</v>
      </c>
      <c r="F67" s="68">
        <v>255</v>
      </c>
      <c r="G67" s="68">
        <v>307</v>
      </c>
      <c r="H67" s="68">
        <v>331</v>
      </c>
      <c r="I67" s="68">
        <v>354</v>
      </c>
      <c r="J67" s="68">
        <v>335</v>
      </c>
      <c r="K67" s="68">
        <v>252</v>
      </c>
      <c r="L67" s="68">
        <v>228</v>
      </c>
      <c r="M67" s="68">
        <v>187</v>
      </c>
      <c r="N67" s="68">
        <v>166</v>
      </c>
      <c r="O67" s="71">
        <v>3024</v>
      </c>
      <c r="P67" s="115" t="s">
        <v>335</v>
      </c>
      <c r="Q67" s="80"/>
    </row>
    <row r="68" spans="1:17" s="70" customFormat="1" x14ac:dyDescent="0.2">
      <c r="A68" s="69" t="s">
        <v>268</v>
      </c>
      <c r="B68" s="70" t="s">
        <v>267</v>
      </c>
      <c r="C68" s="68">
        <v>150</v>
      </c>
      <c r="D68" s="68">
        <v>163</v>
      </c>
      <c r="E68" s="68">
        <v>209</v>
      </c>
      <c r="F68" s="68">
        <v>218</v>
      </c>
      <c r="G68" s="68">
        <v>270</v>
      </c>
      <c r="H68" s="68">
        <v>311</v>
      </c>
      <c r="I68" s="68">
        <v>342</v>
      </c>
      <c r="J68" s="68">
        <v>321</v>
      </c>
      <c r="K68" s="68">
        <v>243</v>
      </c>
      <c r="L68" s="68">
        <v>209</v>
      </c>
      <c r="M68" s="68">
        <v>150</v>
      </c>
      <c r="N68" s="68">
        <v>127</v>
      </c>
      <c r="O68" s="71">
        <v>2726</v>
      </c>
      <c r="P68" s="115" t="s">
        <v>269</v>
      </c>
      <c r="Q68" s="80"/>
    </row>
    <row r="69" spans="1:17" s="70" customFormat="1" x14ac:dyDescent="0.2">
      <c r="A69" s="69" t="s">
        <v>614</v>
      </c>
      <c r="B69" s="70" t="s">
        <v>611</v>
      </c>
      <c r="C69" s="68">
        <v>229.4</v>
      </c>
      <c r="D69" s="68">
        <v>234.9</v>
      </c>
      <c r="E69" s="68">
        <v>279</v>
      </c>
      <c r="F69" s="68">
        <v>306</v>
      </c>
      <c r="G69" s="68">
        <v>331.7</v>
      </c>
      <c r="H69" s="68">
        <v>363</v>
      </c>
      <c r="I69" s="68">
        <v>372</v>
      </c>
      <c r="J69" s="68">
        <v>356.5</v>
      </c>
      <c r="K69" s="68">
        <v>318</v>
      </c>
      <c r="L69" s="68">
        <v>294.5</v>
      </c>
      <c r="M69" s="68">
        <v>246</v>
      </c>
      <c r="N69" s="68">
        <v>210.8</v>
      </c>
      <c r="O69" s="71">
        <v>3541.8</v>
      </c>
      <c r="P69" s="115" t="s">
        <v>613</v>
      </c>
      <c r="Q69" s="80"/>
    </row>
    <row r="70" spans="1:17" s="70" customFormat="1" x14ac:dyDescent="0.2">
      <c r="A70" s="69" t="s">
        <v>478</v>
      </c>
      <c r="B70" s="70" t="s">
        <v>476</v>
      </c>
      <c r="C70" s="68">
        <v>353.4</v>
      </c>
      <c r="D70" s="68">
        <v>305.10000000000002</v>
      </c>
      <c r="E70" s="68">
        <v>319.3</v>
      </c>
      <c r="F70" s="68">
        <v>312</v>
      </c>
      <c r="G70" s="68">
        <v>306.89999999999998</v>
      </c>
      <c r="H70" s="68">
        <v>297</v>
      </c>
      <c r="I70" s="68">
        <v>310</v>
      </c>
      <c r="J70" s="68">
        <v>316.2</v>
      </c>
      <c r="K70" s="68">
        <v>321</v>
      </c>
      <c r="L70" s="68">
        <v>356.5</v>
      </c>
      <c r="M70" s="68">
        <v>363</v>
      </c>
      <c r="N70" s="68">
        <v>365.8</v>
      </c>
      <c r="O70" s="71">
        <v>3926.2</v>
      </c>
      <c r="P70" s="115" t="s">
        <v>479</v>
      </c>
      <c r="Q70" s="80"/>
    </row>
    <row r="71" spans="1:17" s="70" customFormat="1" x14ac:dyDescent="0.2">
      <c r="A71" s="69" t="s">
        <v>361</v>
      </c>
      <c r="B71" s="70" t="s">
        <v>360</v>
      </c>
      <c r="C71" s="68">
        <v>119.5</v>
      </c>
      <c r="D71" s="68">
        <v>144.6</v>
      </c>
      <c r="E71" s="68">
        <v>177.2</v>
      </c>
      <c r="F71" s="68">
        <v>220.2</v>
      </c>
      <c r="G71" s="68">
        <v>249.4</v>
      </c>
      <c r="H71" s="68">
        <v>269.89999999999998</v>
      </c>
      <c r="I71" s="68">
        <v>314.10000000000002</v>
      </c>
      <c r="J71" s="68">
        <v>284</v>
      </c>
      <c r="K71" s="68">
        <v>207</v>
      </c>
      <c r="L71" s="68">
        <v>175.4</v>
      </c>
      <c r="M71" s="68">
        <v>121.1</v>
      </c>
      <c r="N71" s="68">
        <v>114</v>
      </c>
      <c r="O71" s="71">
        <v>2396.3000000000002</v>
      </c>
      <c r="P71" s="115" t="s">
        <v>362</v>
      </c>
      <c r="Q71" s="80"/>
    </row>
    <row r="72" spans="1:17" s="70" customFormat="1" x14ac:dyDescent="0.2">
      <c r="A72" s="69" t="s">
        <v>486</v>
      </c>
      <c r="B72" s="70" t="s">
        <v>483</v>
      </c>
      <c r="C72" s="68">
        <v>183</v>
      </c>
      <c r="D72" s="68">
        <v>155.80000000000001</v>
      </c>
      <c r="E72" s="68">
        <v>166.5</v>
      </c>
      <c r="F72" s="68">
        <v>139</v>
      </c>
      <c r="G72" s="68">
        <v>147.1</v>
      </c>
      <c r="H72" s="68">
        <v>153.1</v>
      </c>
      <c r="I72" s="68">
        <v>189.9</v>
      </c>
      <c r="J72" s="68">
        <v>175.1</v>
      </c>
      <c r="K72" s="68">
        <v>157.4</v>
      </c>
      <c r="L72" s="68">
        <v>151.1</v>
      </c>
      <c r="M72" s="68">
        <v>153.80000000000001</v>
      </c>
      <c r="N72" s="68">
        <v>170.1</v>
      </c>
      <c r="O72" s="71">
        <v>1941.9</v>
      </c>
      <c r="P72" s="115" t="s">
        <v>487</v>
      </c>
      <c r="Q72" s="80"/>
    </row>
    <row r="73" spans="1:17" s="70" customFormat="1" x14ac:dyDescent="0.2">
      <c r="A73" s="69" t="s">
        <v>133</v>
      </c>
      <c r="B73" s="70" t="s">
        <v>796</v>
      </c>
      <c r="C73" s="68">
        <v>294.5</v>
      </c>
      <c r="D73" s="68">
        <v>254.3</v>
      </c>
      <c r="E73" s="68">
        <v>251.1</v>
      </c>
      <c r="F73" s="68">
        <v>219</v>
      </c>
      <c r="G73" s="68">
        <v>186</v>
      </c>
      <c r="H73" s="68">
        <v>156</v>
      </c>
      <c r="I73" s="68">
        <v>179.8</v>
      </c>
      <c r="J73" s="68">
        <v>217</v>
      </c>
      <c r="K73" s="68">
        <v>231</v>
      </c>
      <c r="L73" s="68">
        <v>266.60000000000002</v>
      </c>
      <c r="M73" s="68">
        <v>267</v>
      </c>
      <c r="N73" s="68">
        <v>291.39999999999998</v>
      </c>
      <c r="O73" s="71">
        <v>2813.7</v>
      </c>
      <c r="P73" s="72" t="s">
        <v>283</v>
      </c>
      <c r="Q73" s="80"/>
    </row>
    <row r="74" spans="1:17" s="70" customFormat="1" x14ac:dyDescent="0.2">
      <c r="A74" s="69" t="s">
        <v>661</v>
      </c>
      <c r="B74" s="70" t="s">
        <v>658</v>
      </c>
      <c r="C74" s="68">
        <v>337.9</v>
      </c>
      <c r="D74" s="68">
        <v>297.39999999999998</v>
      </c>
      <c r="E74" s="68">
        <v>292.89999999999998</v>
      </c>
      <c r="F74" s="68">
        <v>233.5</v>
      </c>
      <c r="G74" s="68">
        <v>205.3</v>
      </c>
      <c r="H74" s="68">
        <v>175.4</v>
      </c>
      <c r="I74" s="68">
        <v>193.1</v>
      </c>
      <c r="J74" s="68">
        <v>212.1</v>
      </c>
      <c r="K74" s="68">
        <v>224.7</v>
      </c>
      <c r="L74" s="68">
        <v>277.7</v>
      </c>
      <c r="M74" s="68">
        <v>309.8</v>
      </c>
      <c r="N74" s="68">
        <v>334.2</v>
      </c>
      <c r="O74" s="71">
        <v>3094</v>
      </c>
      <c r="P74" s="115" t="s">
        <v>662</v>
      </c>
      <c r="Q74" s="80"/>
    </row>
    <row r="75" spans="1:17" s="70" customFormat="1" x14ac:dyDescent="0.2">
      <c r="A75" s="69" t="s">
        <v>507</v>
      </c>
      <c r="B75" s="70" t="s">
        <v>506</v>
      </c>
      <c r="C75" s="68">
        <v>229.4</v>
      </c>
      <c r="D75" s="68">
        <v>217.5</v>
      </c>
      <c r="E75" s="68">
        <v>235.6</v>
      </c>
      <c r="F75" s="68">
        <v>183</v>
      </c>
      <c r="G75" s="68">
        <v>182.9</v>
      </c>
      <c r="H75" s="68">
        <v>183</v>
      </c>
      <c r="I75" s="68">
        <v>210.8</v>
      </c>
      <c r="J75" s="68">
        <v>217</v>
      </c>
      <c r="K75" s="68">
        <v>213</v>
      </c>
      <c r="L75" s="68">
        <v>210.8</v>
      </c>
      <c r="M75" s="68">
        <v>210</v>
      </c>
      <c r="N75" s="68">
        <v>213.9</v>
      </c>
      <c r="O75" s="71">
        <v>2506.9</v>
      </c>
      <c r="P75" s="72" t="s">
        <v>283</v>
      </c>
      <c r="Q75" s="80"/>
    </row>
    <row r="76" spans="1:17" s="70" customFormat="1" x14ac:dyDescent="0.2">
      <c r="A76" s="69" t="s">
        <v>496</v>
      </c>
      <c r="B76" s="70" t="s">
        <v>495</v>
      </c>
      <c r="C76" s="68">
        <v>94.3</v>
      </c>
      <c r="D76" s="68">
        <v>89.9</v>
      </c>
      <c r="E76" s="68">
        <v>119</v>
      </c>
      <c r="F76" s="68">
        <v>118.1</v>
      </c>
      <c r="G76" s="68">
        <v>118.8</v>
      </c>
      <c r="H76" s="68">
        <v>148.6</v>
      </c>
      <c r="I76" s="68">
        <v>196.5</v>
      </c>
      <c r="J76" s="68">
        <v>229.8</v>
      </c>
      <c r="K76" s="68">
        <v>255.2</v>
      </c>
      <c r="L76" s="68">
        <v>251.1</v>
      </c>
      <c r="M76" s="68">
        <v>217.3</v>
      </c>
      <c r="N76" s="68">
        <v>137.5</v>
      </c>
      <c r="O76" s="71">
        <v>1976</v>
      </c>
      <c r="P76" s="72" t="s">
        <v>283</v>
      </c>
      <c r="Q76" s="80"/>
    </row>
    <row r="77" spans="1:17" s="70" customFormat="1" x14ac:dyDescent="0.2">
      <c r="A77" s="69" t="s">
        <v>412</v>
      </c>
      <c r="B77" s="70" t="s">
        <v>404</v>
      </c>
      <c r="C77" s="68">
        <v>173.3</v>
      </c>
      <c r="D77" s="68">
        <v>180.3</v>
      </c>
      <c r="E77" s="68">
        <v>234.8</v>
      </c>
      <c r="F77" s="68">
        <v>269.60000000000002</v>
      </c>
      <c r="G77" s="68">
        <v>292.10000000000002</v>
      </c>
      <c r="H77" s="68">
        <v>289.2</v>
      </c>
      <c r="I77" s="68">
        <v>290</v>
      </c>
      <c r="J77" s="68">
        <v>272.89999999999998</v>
      </c>
      <c r="K77" s="68">
        <v>241.4</v>
      </c>
      <c r="L77" s="68">
        <v>230.5</v>
      </c>
      <c r="M77" s="68">
        <v>178.4</v>
      </c>
      <c r="N77" s="68">
        <v>168.5</v>
      </c>
      <c r="O77" s="71">
        <v>2821</v>
      </c>
      <c r="P77" s="72" t="s">
        <v>283</v>
      </c>
      <c r="Q77" s="80"/>
    </row>
    <row r="78" spans="1:17" s="70" customFormat="1" x14ac:dyDescent="0.2">
      <c r="A78" s="69" t="s">
        <v>122</v>
      </c>
      <c r="B78" s="70" t="s">
        <v>789</v>
      </c>
      <c r="C78" s="68">
        <v>272.8</v>
      </c>
      <c r="D78" s="68">
        <v>257.10000000000002</v>
      </c>
      <c r="E78" s="68">
        <v>294.5</v>
      </c>
      <c r="F78" s="68">
        <v>279</v>
      </c>
      <c r="G78" s="68">
        <v>198.4</v>
      </c>
      <c r="H78" s="68">
        <v>156</v>
      </c>
      <c r="I78" s="68">
        <v>120.9</v>
      </c>
      <c r="J78" s="68">
        <v>117.8</v>
      </c>
      <c r="K78" s="68">
        <v>144</v>
      </c>
      <c r="L78" s="68">
        <v>201.5</v>
      </c>
      <c r="M78" s="68">
        <v>216</v>
      </c>
      <c r="N78" s="68">
        <v>254.2</v>
      </c>
      <c r="O78" s="71">
        <v>2512.1999999999998</v>
      </c>
      <c r="P78" s="115" t="s">
        <v>791</v>
      </c>
      <c r="Q78" s="80"/>
    </row>
    <row r="79" spans="1:17" s="70" customFormat="1" x14ac:dyDescent="0.2">
      <c r="A79" s="69" t="s">
        <v>413</v>
      </c>
      <c r="B79" s="70" t="s">
        <v>404</v>
      </c>
      <c r="C79" s="68">
        <v>135.80000000000001</v>
      </c>
      <c r="D79" s="68">
        <v>136.19999999999999</v>
      </c>
      <c r="E79" s="68">
        <v>187</v>
      </c>
      <c r="F79" s="68">
        <v>215.3</v>
      </c>
      <c r="G79" s="68">
        <v>281.89999999999998</v>
      </c>
      <c r="H79" s="68">
        <v>311.39999999999998</v>
      </c>
      <c r="I79" s="68">
        <v>318.39999999999998</v>
      </c>
      <c r="J79" s="68">
        <v>283</v>
      </c>
      <c r="K79" s="68">
        <v>226.6</v>
      </c>
      <c r="L79" s="68">
        <v>193.2</v>
      </c>
      <c r="M79" s="68">
        <v>113.3</v>
      </c>
      <c r="N79" s="68">
        <v>106.3</v>
      </c>
      <c r="O79" s="71">
        <v>2508.4</v>
      </c>
      <c r="P79" s="72" t="s">
        <v>283</v>
      </c>
      <c r="Q79" s="80"/>
    </row>
    <row r="80" spans="1:17" s="70" customFormat="1" x14ac:dyDescent="0.2">
      <c r="A80" s="69" t="s">
        <v>288</v>
      </c>
      <c r="B80" s="70" t="s">
        <v>287</v>
      </c>
      <c r="C80" s="68">
        <v>75</v>
      </c>
      <c r="D80" s="68">
        <v>80</v>
      </c>
      <c r="E80" s="68">
        <v>125</v>
      </c>
      <c r="F80" s="68">
        <v>187</v>
      </c>
      <c r="G80" s="68">
        <v>254</v>
      </c>
      <c r="H80" s="68">
        <v>283</v>
      </c>
      <c r="I80" s="68">
        <v>299</v>
      </c>
      <c r="J80" s="68">
        <v>295</v>
      </c>
      <c r="K80" s="68">
        <v>226</v>
      </c>
      <c r="L80" s="68">
        <v>169</v>
      </c>
      <c r="M80" s="68">
        <v>75</v>
      </c>
      <c r="N80" s="68">
        <v>58</v>
      </c>
      <c r="O80" s="71">
        <v>2126</v>
      </c>
      <c r="P80" s="72"/>
      <c r="Q80" s="80"/>
    </row>
    <row r="81" spans="1:17" s="70" customFormat="1" x14ac:dyDescent="0.2">
      <c r="A81" s="69" t="s">
        <v>84</v>
      </c>
      <c r="B81" s="70" t="s">
        <v>740</v>
      </c>
      <c r="C81" s="68">
        <v>48</v>
      </c>
      <c r="D81" s="68">
        <v>56</v>
      </c>
      <c r="E81" s="68">
        <v>81</v>
      </c>
      <c r="F81" s="68">
        <v>111</v>
      </c>
      <c r="G81" s="68">
        <v>139</v>
      </c>
      <c r="H81" s="68">
        <v>128</v>
      </c>
      <c r="I81" s="68">
        <v>221</v>
      </c>
      <c r="J81" s="68">
        <v>222</v>
      </c>
      <c r="K81" s="68">
        <v>123</v>
      </c>
      <c r="L81" s="68">
        <v>63</v>
      </c>
      <c r="M81" s="68">
        <v>47</v>
      </c>
      <c r="N81" s="68">
        <v>54</v>
      </c>
      <c r="O81" s="71">
        <v>1293</v>
      </c>
      <c r="P81" s="72" t="s">
        <v>283</v>
      </c>
      <c r="Q81" s="80"/>
    </row>
    <row r="82" spans="1:17" s="70" customFormat="1" x14ac:dyDescent="0.2">
      <c r="A82" s="69" t="s">
        <v>138</v>
      </c>
      <c r="B82" s="70" t="s">
        <v>800</v>
      </c>
      <c r="C82" s="68">
        <v>224.4</v>
      </c>
      <c r="D82" s="68">
        <v>190.5</v>
      </c>
      <c r="E82" s="68">
        <v>177.4</v>
      </c>
      <c r="F82" s="68">
        <v>155.6</v>
      </c>
      <c r="G82" s="68">
        <v>133.30000000000001</v>
      </c>
      <c r="H82" s="68">
        <v>117.7</v>
      </c>
      <c r="I82" s="68">
        <v>124.8</v>
      </c>
      <c r="J82" s="68">
        <v>149</v>
      </c>
      <c r="K82" s="68">
        <v>166.6</v>
      </c>
      <c r="L82" s="68">
        <v>201.3</v>
      </c>
      <c r="M82" s="68">
        <v>215.3</v>
      </c>
      <c r="N82" s="68">
        <v>214.3</v>
      </c>
      <c r="O82" s="71">
        <v>2070.1999999999998</v>
      </c>
      <c r="P82" s="72" t="s">
        <v>283</v>
      </c>
      <c r="Q82" s="80"/>
    </row>
    <row r="83" spans="1:17" s="70" customFormat="1" x14ac:dyDescent="0.2">
      <c r="A83" s="69" t="s">
        <v>363</v>
      </c>
      <c r="B83" s="70" t="s">
        <v>360</v>
      </c>
      <c r="C83" s="68">
        <v>79.7</v>
      </c>
      <c r="D83" s="68">
        <v>117.7</v>
      </c>
      <c r="E83" s="68">
        <v>177.8</v>
      </c>
      <c r="F83" s="68">
        <v>198.2</v>
      </c>
      <c r="G83" s="68">
        <v>197</v>
      </c>
      <c r="H83" s="68">
        <v>243</v>
      </c>
      <c r="I83" s="68">
        <v>281.7</v>
      </c>
      <c r="J83" s="68">
        <v>225.9</v>
      </c>
      <c r="K83" s="68">
        <v>112</v>
      </c>
      <c r="L83" s="68">
        <v>58.1</v>
      </c>
      <c r="M83" s="68">
        <v>55.3</v>
      </c>
      <c r="N83" s="68">
        <v>53.1</v>
      </c>
      <c r="O83" s="71">
        <v>1799.5</v>
      </c>
      <c r="P83" s="115" t="s">
        <v>364</v>
      </c>
      <c r="Q83" s="80"/>
    </row>
    <row r="84" spans="1:17" s="70" customFormat="1" x14ac:dyDescent="0.2">
      <c r="A84" s="69" t="s">
        <v>414</v>
      </c>
      <c r="B84" s="70" t="s">
        <v>404</v>
      </c>
      <c r="C84" s="68">
        <v>101</v>
      </c>
      <c r="D84" s="68">
        <v>122.3</v>
      </c>
      <c r="E84" s="68">
        <v>167</v>
      </c>
      <c r="F84" s="68">
        <v>216</v>
      </c>
      <c r="G84" s="68">
        <v>263.60000000000002</v>
      </c>
      <c r="H84" s="68">
        <v>294.60000000000002</v>
      </c>
      <c r="I84" s="68">
        <v>307.2</v>
      </c>
      <c r="J84" s="68">
        <v>262.2</v>
      </c>
      <c r="K84" s="68">
        <v>219</v>
      </c>
      <c r="L84" s="68">
        <v>169.5</v>
      </c>
      <c r="M84" s="68">
        <v>89.8</v>
      </c>
      <c r="N84" s="68">
        <v>67.8</v>
      </c>
      <c r="O84" s="71">
        <v>2280</v>
      </c>
      <c r="P84" s="72" t="s">
        <v>283</v>
      </c>
      <c r="Q84" s="80"/>
    </row>
    <row r="85" spans="1:17" s="70" customFormat="1" x14ac:dyDescent="0.2">
      <c r="A85" s="69" t="s">
        <v>415</v>
      </c>
      <c r="B85" s="70" t="s">
        <v>404</v>
      </c>
      <c r="C85" s="68">
        <v>110.6</v>
      </c>
      <c r="D85" s="68">
        <v>126.3</v>
      </c>
      <c r="E85" s="68">
        <v>162</v>
      </c>
      <c r="F85" s="68">
        <v>201.8</v>
      </c>
      <c r="G85" s="68">
        <v>243.4</v>
      </c>
      <c r="H85" s="68">
        <v>258.10000000000002</v>
      </c>
      <c r="I85" s="68">
        <v>260.89999999999998</v>
      </c>
      <c r="J85" s="68">
        <v>235.9</v>
      </c>
      <c r="K85" s="68">
        <v>212</v>
      </c>
      <c r="L85" s="68">
        <v>183.1</v>
      </c>
      <c r="M85" s="68">
        <v>104.2</v>
      </c>
      <c r="N85" s="68">
        <v>84.3</v>
      </c>
      <c r="O85" s="71">
        <v>2182.6</v>
      </c>
      <c r="P85" s="72" t="s">
        <v>283</v>
      </c>
      <c r="Q85" s="80"/>
    </row>
    <row r="86" spans="1:17" s="70" customFormat="1" x14ac:dyDescent="0.2">
      <c r="A86" s="69" t="s">
        <v>722</v>
      </c>
      <c r="B86" s="70" t="s">
        <v>721</v>
      </c>
      <c r="C86" s="68">
        <v>223</v>
      </c>
      <c r="D86" s="68">
        <v>224</v>
      </c>
      <c r="E86" s="68">
        <v>251</v>
      </c>
      <c r="F86" s="68">
        <v>222</v>
      </c>
      <c r="G86" s="68">
        <v>208</v>
      </c>
      <c r="H86" s="68">
        <v>153</v>
      </c>
      <c r="I86" s="68">
        <v>109</v>
      </c>
      <c r="J86" s="68">
        <v>87</v>
      </c>
      <c r="K86" s="68">
        <v>135</v>
      </c>
      <c r="L86" s="68">
        <v>189</v>
      </c>
      <c r="M86" s="68">
        <v>207</v>
      </c>
      <c r="N86" s="68">
        <v>214</v>
      </c>
      <c r="O86" s="71">
        <v>2222</v>
      </c>
      <c r="P86" s="115" t="s">
        <v>723</v>
      </c>
      <c r="Q86" s="80"/>
    </row>
    <row r="87" spans="1:17" s="70" customFormat="1" x14ac:dyDescent="0.2">
      <c r="A87" s="69" t="s">
        <v>480</v>
      </c>
      <c r="B87" s="70" t="s">
        <v>476</v>
      </c>
      <c r="C87" s="68">
        <v>341</v>
      </c>
      <c r="D87" s="68">
        <v>278</v>
      </c>
      <c r="E87" s="68">
        <v>255</v>
      </c>
      <c r="F87" s="68">
        <v>191</v>
      </c>
      <c r="G87" s="68">
        <v>133</v>
      </c>
      <c r="H87" s="68">
        <v>114</v>
      </c>
      <c r="I87" s="68">
        <v>129</v>
      </c>
      <c r="J87" s="68">
        <v>162</v>
      </c>
      <c r="K87" s="68">
        <v>197</v>
      </c>
      <c r="L87" s="68">
        <v>254</v>
      </c>
      <c r="M87" s="68">
        <v>296</v>
      </c>
      <c r="N87" s="68">
        <v>331</v>
      </c>
      <c r="O87" s="71">
        <v>2681</v>
      </c>
      <c r="P87" s="72" t="s">
        <v>283</v>
      </c>
      <c r="Q87" s="80"/>
    </row>
    <row r="88" spans="1:17" s="70" customFormat="1" x14ac:dyDescent="0.2">
      <c r="A88" s="69" t="s">
        <v>232</v>
      </c>
      <c r="B88" s="70" t="s">
        <v>229</v>
      </c>
      <c r="C88" s="68">
        <v>51</v>
      </c>
      <c r="D88" s="68">
        <v>68</v>
      </c>
      <c r="E88" s="68">
        <v>120</v>
      </c>
      <c r="F88" s="68">
        <v>181</v>
      </c>
      <c r="G88" s="68">
        <v>230</v>
      </c>
      <c r="H88" s="68">
        <v>213</v>
      </c>
      <c r="I88" s="68">
        <v>228</v>
      </c>
      <c r="J88" s="68">
        <v>199</v>
      </c>
      <c r="K88" s="68">
        <v>142</v>
      </c>
      <c r="L88" s="68">
        <v>101</v>
      </c>
      <c r="M88" s="68">
        <v>55</v>
      </c>
      <c r="N88" s="68">
        <v>41</v>
      </c>
      <c r="O88" s="71">
        <v>1630</v>
      </c>
      <c r="P88" s="115" t="s">
        <v>233</v>
      </c>
      <c r="Q88" s="80"/>
    </row>
    <row r="89" spans="1:17" s="70" customFormat="1" x14ac:dyDescent="0.2">
      <c r="A89" s="69" t="s">
        <v>460</v>
      </c>
      <c r="B89" s="70" t="s">
        <v>458</v>
      </c>
      <c r="C89" s="68">
        <v>257.3</v>
      </c>
      <c r="D89" s="68">
        <v>229.6</v>
      </c>
      <c r="E89" s="68">
        <v>204.6</v>
      </c>
      <c r="F89" s="68">
        <v>189</v>
      </c>
      <c r="G89" s="68">
        <v>170.5</v>
      </c>
      <c r="H89" s="68">
        <v>150</v>
      </c>
      <c r="I89" s="68">
        <v>170.5</v>
      </c>
      <c r="J89" s="68">
        <v>204.6</v>
      </c>
      <c r="K89" s="68">
        <v>213</v>
      </c>
      <c r="L89" s="68">
        <v>238.7</v>
      </c>
      <c r="M89" s="68">
        <v>255</v>
      </c>
      <c r="N89" s="68">
        <v>251.1</v>
      </c>
      <c r="O89" s="71">
        <v>2533.9</v>
      </c>
      <c r="P89" s="115" t="s">
        <v>461</v>
      </c>
      <c r="Q89" s="80"/>
    </row>
    <row r="90" spans="1:17" s="70" customFormat="1" x14ac:dyDescent="0.2">
      <c r="A90" s="69" t="s">
        <v>518</v>
      </c>
      <c r="B90" s="70" t="s">
        <v>517</v>
      </c>
      <c r="C90" s="68">
        <v>213.9</v>
      </c>
      <c r="D90" s="68">
        <v>210</v>
      </c>
      <c r="E90" s="68">
        <v>223.2</v>
      </c>
      <c r="F90" s="68">
        <v>219</v>
      </c>
      <c r="G90" s="68">
        <v>213.9</v>
      </c>
      <c r="H90" s="68">
        <v>141</v>
      </c>
      <c r="I90" s="68">
        <v>136.4</v>
      </c>
      <c r="J90" s="68">
        <v>148.80000000000001</v>
      </c>
      <c r="K90" s="68">
        <v>165</v>
      </c>
      <c r="L90" s="68">
        <v>207.7</v>
      </c>
      <c r="M90" s="68">
        <v>243</v>
      </c>
      <c r="N90" s="68">
        <v>223.2</v>
      </c>
      <c r="O90" s="71">
        <v>2345.1999999999998</v>
      </c>
      <c r="P90" s="115" t="s">
        <v>519</v>
      </c>
      <c r="Q90" s="80"/>
    </row>
    <row r="91" spans="1:17" s="70" customFormat="1" x14ac:dyDescent="0.2">
      <c r="A91" s="69" t="s">
        <v>470</v>
      </c>
      <c r="B91" s="70" t="s">
        <v>468</v>
      </c>
      <c r="C91" s="68">
        <v>184.4</v>
      </c>
      <c r="D91" s="68">
        <v>160.80000000000001</v>
      </c>
      <c r="E91" s="68">
        <v>172</v>
      </c>
      <c r="F91" s="68">
        <v>164.2</v>
      </c>
      <c r="G91" s="68">
        <v>178.3</v>
      </c>
      <c r="H91" s="68">
        <v>160.19999999999999</v>
      </c>
      <c r="I91" s="68">
        <v>173.4</v>
      </c>
      <c r="J91" s="68">
        <v>175.4</v>
      </c>
      <c r="K91" s="68">
        <v>134.1</v>
      </c>
      <c r="L91" s="68">
        <v>155.5</v>
      </c>
      <c r="M91" s="68">
        <v>177</v>
      </c>
      <c r="N91" s="68">
        <v>170.9</v>
      </c>
      <c r="O91" s="71">
        <v>2006.2</v>
      </c>
      <c r="P91" s="72" t="s">
        <v>283</v>
      </c>
      <c r="Q91" s="80"/>
    </row>
    <row r="92" spans="1:17" s="70" customFormat="1" x14ac:dyDescent="0.2">
      <c r="A92" s="69" t="s">
        <v>127</v>
      </c>
      <c r="B92" s="70" t="s">
        <v>794</v>
      </c>
      <c r="C92" s="68">
        <v>255</v>
      </c>
      <c r="D92" s="68">
        <v>234</v>
      </c>
      <c r="E92" s="68">
        <v>255</v>
      </c>
      <c r="F92" s="68">
        <v>202</v>
      </c>
      <c r="G92" s="68">
        <v>190</v>
      </c>
      <c r="H92" s="68">
        <v>147</v>
      </c>
      <c r="I92" s="68">
        <v>157</v>
      </c>
      <c r="J92" s="68">
        <v>136</v>
      </c>
      <c r="K92" s="68">
        <v>133</v>
      </c>
      <c r="L92" s="68">
        <v>140</v>
      </c>
      <c r="M92" s="68">
        <v>172</v>
      </c>
      <c r="N92" s="68">
        <v>215</v>
      </c>
      <c r="O92" s="71">
        <v>2238</v>
      </c>
      <c r="P92" s="115" t="s">
        <v>795</v>
      </c>
      <c r="Q92" s="80"/>
    </row>
    <row r="93" spans="1:17" s="70" customFormat="1" x14ac:dyDescent="0.2">
      <c r="A93" s="69" t="s">
        <v>128</v>
      </c>
      <c r="B93" s="70" t="s">
        <v>794</v>
      </c>
      <c r="C93" s="68">
        <v>139</v>
      </c>
      <c r="D93" s="68">
        <v>145</v>
      </c>
      <c r="E93" s="68">
        <v>188</v>
      </c>
      <c r="F93" s="68">
        <v>209</v>
      </c>
      <c r="G93" s="68">
        <v>246</v>
      </c>
      <c r="H93" s="68">
        <v>239</v>
      </c>
      <c r="I93" s="68">
        <v>253</v>
      </c>
      <c r="J93" s="68">
        <v>218</v>
      </c>
      <c r="K93" s="68">
        <v>176</v>
      </c>
      <c r="L93" s="68">
        <v>145</v>
      </c>
      <c r="M93" s="68">
        <v>120</v>
      </c>
      <c r="N93" s="68">
        <v>103</v>
      </c>
      <c r="O93" s="71">
        <v>2182</v>
      </c>
      <c r="P93" s="115" t="s">
        <v>795</v>
      </c>
      <c r="Q93" s="80"/>
    </row>
    <row r="94" spans="1:17" s="70" customFormat="1" x14ac:dyDescent="0.2">
      <c r="A94" s="69" t="s">
        <v>578</v>
      </c>
      <c r="B94" s="70" t="s">
        <v>577</v>
      </c>
      <c r="C94" s="68">
        <v>253</v>
      </c>
      <c r="D94" s="68">
        <v>249</v>
      </c>
      <c r="E94" s="68">
        <v>303</v>
      </c>
      <c r="F94" s="68">
        <v>301</v>
      </c>
      <c r="G94" s="68">
        <v>299</v>
      </c>
      <c r="H94" s="68">
        <v>259</v>
      </c>
      <c r="I94" s="68">
        <v>233</v>
      </c>
      <c r="J94" s="68">
        <v>204</v>
      </c>
      <c r="K94" s="68">
        <v>219</v>
      </c>
      <c r="L94" s="68">
        <v>254</v>
      </c>
      <c r="M94" s="68">
        <v>256</v>
      </c>
      <c r="N94" s="68">
        <v>249</v>
      </c>
      <c r="O94" s="71">
        <v>3078</v>
      </c>
      <c r="P94" s="115" t="s">
        <v>511</v>
      </c>
      <c r="Q94" s="80"/>
    </row>
    <row r="95" spans="1:17" s="70" customFormat="1" x14ac:dyDescent="0.2">
      <c r="A95" s="69" t="s">
        <v>615</v>
      </c>
      <c r="B95" s="70" t="s">
        <v>611</v>
      </c>
      <c r="C95" s="68">
        <v>294.5</v>
      </c>
      <c r="D95" s="68">
        <v>279.7</v>
      </c>
      <c r="E95" s="68">
        <v>316.2</v>
      </c>
      <c r="F95" s="68">
        <v>315</v>
      </c>
      <c r="G95" s="68">
        <v>356.5</v>
      </c>
      <c r="H95" s="68">
        <v>366</v>
      </c>
      <c r="I95" s="68">
        <v>384.4</v>
      </c>
      <c r="J95" s="68">
        <v>375.1</v>
      </c>
      <c r="K95" s="68">
        <v>336</v>
      </c>
      <c r="L95" s="68">
        <v>328.6</v>
      </c>
      <c r="M95" s="68">
        <v>300</v>
      </c>
      <c r="N95" s="68">
        <v>291.39999999999998</v>
      </c>
      <c r="O95" s="71">
        <v>3943.4</v>
      </c>
      <c r="P95" s="72" t="s">
        <v>283</v>
      </c>
      <c r="Q95" s="80"/>
    </row>
    <row r="96" spans="1:17" s="70" customFormat="1" x14ac:dyDescent="0.2">
      <c r="A96" s="69" t="s">
        <v>416</v>
      </c>
      <c r="B96" s="70" t="s">
        <v>404</v>
      </c>
      <c r="C96" s="68">
        <v>183.5</v>
      </c>
      <c r="D96" s="68">
        <v>178.3</v>
      </c>
      <c r="E96" s="68">
        <v>227.7</v>
      </c>
      <c r="F96" s="68">
        <v>236</v>
      </c>
      <c r="G96" s="68">
        <v>258.39999999999998</v>
      </c>
      <c r="H96" s="68">
        <v>297.8</v>
      </c>
      <c r="I96" s="68">
        <v>332.4</v>
      </c>
      <c r="J96" s="68">
        <v>304.5</v>
      </c>
      <c r="K96" s="68">
        <v>246.2</v>
      </c>
      <c r="L96" s="68">
        <v>228.1</v>
      </c>
      <c r="M96" s="68">
        <v>183.8</v>
      </c>
      <c r="N96" s="68">
        <v>173</v>
      </c>
      <c r="O96" s="71">
        <v>2849.7</v>
      </c>
      <c r="P96" s="72" t="s">
        <v>283</v>
      </c>
      <c r="Q96" s="80"/>
    </row>
    <row r="97" spans="1:17" s="70" customFormat="1" x14ac:dyDescent="0.2">
      <c r="A97" s="69" t="s">
        <v>637</v>
      </c>
      <c r="B97" s="70" t="s">
        <v>636</v>
      </c>
      <c r="C97" s="68">
        <v>251</v>
      </c>
      <c r="D97" s="68">
        <v>241</v>
      </c>
      <c r="E97" s="68">
        <v>217</v>
      </c>
      <c r="F97" s="68">
        <v>156</v>
      </c>
      <c r="G97" s="68">
        <v>192</v>
      </c>
      <c r="H97" s="68">
        <v>231</v>
      </c>
      <c r="I97" s="68">
        <v>251</v>
      </c>
      <c r="J97" s="68">
        <v>242</v>
      </c>
      <c r="K97" s="68">
        <v>243</v>
      </c>
      <c r="L97" s="68">
        <v>254</v>
      </c>
      <c r="M97" s="68">
        <v>270</v>
      </c>
      <c r="N97" s="68">
        <v>287</v>
      </c>
      <c r="O97" s="71">
        <v>2815</v>
      </c>
      <c r="P97" s="115" t="s">
        <v>550</v>
      </c>
      <c r="Q97" s="80"/>
    </row>
    <row r="98" spans="1:17" s="70" customFormat="1" x14ac:dyDescent="0.2">
      <c r="A98" s="69" t="s">
        <v>134</v>
      </c>
      <c r="B98" s="70" t="s">
        <v>796</v>
      </c>
      <c r="C98" s="68">
        <v>176.7</v>
      </c>
      <c r="D98" s="68">
        <v>162.4</v>
      </c>
      <c r="E98" s="68">
        <v>210.8</v>
      </c>
      <c r="F98" s="68">
        <v>261</v>
      </c>
      <c r="G98" s="68">
        <v>297.60000000000002</v>
      </c>
      <c r="H98" s="68">
        <v>297</v>
      </c>
      <c r="I98" s="68">
        <v>313.10000000000002</v>
      </c>
      <c r="J98" s="68">
        <v>319.3</v>
      </c>
      <c r="K98" s="68">
        <v>297</v>
      </c>
      <c r="L98" s="68">
        <v>291.39999999999998</v>
      </c>
      <c r="M98" s="68">
        <v>252</v>
      </c>
      <c r="N98" s="68">
        <v>213.9</v>
      </c>
      <c r="O98" s="71">
        <v>3092.2</v>
      </c>
      <c r="P98" s="72" t="s">
        <v>283</v>
      </c>
      <c r="Q98" s="80"/>
    </row>
    <row r="99" spans="1:17" s="70" customFormat="1" x14ac:dyDescent="0.2">
      <c r="A99" s="69" t="s">
        <v>89</v>
      </c>
      <c r="B99" s="70" t="s">
        <v>753</v>
      </c>
      <c r="C99" s="68">
        <v>214.6</v>
      </c>
      <c r="D99" s="68">
        <v>216.1</v>
      </c>
      <c r="E99" s="68">
        <v>239.1</v>
      </c>
      <c r="F99" s="68">
        <v>261</v>
      </c>
      <c r="G99" s="68">
        <v>263.10000000000002</v>
      </c>
      <c r="H99" s="68">
        <v>196.5</v>
      </c>
      <c r="I99" s="68">
        <v>165.9</v>
      </c>
      <c r="J99" s="68">
        <v>177</v>
      </c>
      <c r="K99" s="68">
        <v>219</v>
      </c>
      <c r="L99" s="68">
        <v>269.3</v>
      </c>
      <c r="M99" s="68">
        <v>247.2</v>
      </c>
      <c r="N99" s="68">
        <v>215.8</v>
      </c>
      <c r="O99" s="71">
        <v>2684.6</v>
      </c>
      <c r="P99" s="115" t="s">
        <v>754</v>
      </c>
      <c r="Q99" s="80"/>
    </row>
    <row r="100" spans="1:17" s="70" customFormat="1" x14ac:dyDescent="0.2">
      <c r="A100" s="69" t="s">
        <v>417</v>
      </c>
      <c r="B100" s="70" t="s">
        <v>404</v>
      </c>
      <c r="C100" s="68">
        <v>215.3</v>
      </c>
      <c r="D100" s="68">
        <v>211.1</v>
      </c>
      <c r="E100" s="68">
        <v>255.6</v>
      </c>
      <c r="F100" s="68">
        <v>276.2</v>
      </c>
      <c r="G100" s="68">
        <v>290</v>
      </c>
      <c r="H100" s="68">
        <v>315.3</v>
      </c>
      <c r="I100" s="68">
        <v>325</v>
      </c>
      <c r="J100" s="68">
        <v>306.39999999999998</v>
      </c>
      <c r="K100" s="68">
        <v>272.3</v>
      </c>
      <c r="L100" s="68">
        <v>249.2</v>
      </c>
      <c r="M100" s="68">
        <v>194.3</v>
      </c>
      <c r="N100" s="68">
        <v>195.9</v>
      </c>
      <c r="O100" s="71">
        <v>3106.6</v>
      </c>
      <c r="P100" s="72" t="s">
        <v>283</v>
      </c>
      <c r="Q100" s="80"/>
    </row>
    <row r="101" spans="1:17" s="70" customFormat="1" x14ac:dyDescent="0.2">
      <c r="A101" s="69" t="s">
        <v>418</v>
      </c>
      <c r="B101" s="70" t="s">
        <v>404</v>
      </c>
      <c r="C101" s="68">
        <v>119.9</v>
      </c>
      <c r="D101" s="68">
        <v>138.30000000000001</v>
      </c>
      <c r="E101" s="68">
        <v>184.9</v>
      </c>
      <c r="F101" s="68">
        <v>217</v>
      </c>
      <c r="G101" s="68">
        <v>275.89999999999998</v>
      </c>
      <c r="H101" s="68">
        <v>301.8</v>
      </c>
      <c r="I101" s="68">
        <v>317</v>
      </c>
      <c r="J101" s="68">
        <v>283.5</v>
      </c>
      <c r="K101" s="68">
        <v>227.6</v>
      </c>
      <c r="L101" s="68">
        <v>176</v>
      </c>
      <c r="M101" s="68">
        <v>106.3</v>
      </c>
      <c r="N101" s="68">
        <v>87.7</v>
      </c>
      <c r="O101" s="71">
        <v>2435.9</v>
      </c>
      <c r="P101" s="72" t="s">
        <v>283</v>
      </c>
      <c r="Q101" s="80"/>
    </row>
    <row r="102" spans="1:17" s="70" customFormat="1" x14ac:dyDescent="0.2">
      <c r="A102" s="69" t="s">
        <v>82</v>
      </c>
      <c r="B102" s="70" t="s">
        <v>739</v>
      </c>
      <c r="C102" s="68">
        <v>279</v>
      </c>
      <c r="D102" s="68">
        <v>226</v>
      </c>
      <c r="E102" s="68">
        <v>217</v>
      </c>
      <c r="F102" s="68">
        <v>180</v>
      </c>
      <c r="G102" s="68">
        <v>155</v>
      </c>
      <c r="H102" s="68">
        <v>90</v>
      </c>
      <c r="I102" s="68">
        <v>62</v>
      </c>
      <c r="J102" s="68">
        <v>62</v>
      </c>
      <c r="K102" s="68">
        <v>90</v>
      </c>
      <c r="L102" s="68">
        <v>186</v>
      </c>
      <c r="M102" s="68">
        <v>240</v>
      </c>
      <c r="N102" s="68">
        <v>279</v>
      </c>
      <c r="O102" s="71">
        <v>2066</v>
      </c>
      <c r="P102" s="72" t="s">
        <v>283</v>
      </c>
      <c r="Q102" s="80"/>
    </row>
    <row r="103" spans="1:17" s="70" customFormat="1" x14ac:dyDescent="0.2">
      <c r="A103" s="69" t="s">
        <v>108</v>
      </c>
      <c r="B103" s="70" t="s">
        <v>317</v>
      </c>
      <c r="C103" s="68">
        <v>0</v>
      </c>
      <c r="D103" s="68">
        <v>22.6</v>
      </c>
      <c r="E103" s="68">
        <v>127.1</v>
      </c>
      <c r="F103" s="68">
        <v>237</v>
      </c>
      <c r="G103" s="68">
        <v>189.1</v>
      </c>
      <c r="H103" s="68">
        <v>141</v>
      </c>
      <c r="I103" s="68">
        <v>223.2</v>
      </c>
      <c r="J103" s="68">
        <v>139.5</v>
      </c>
      <c r="K103" s="68">
        <v>60</v>
      </c>
      <c r="L103" s="68">
        <v>24.8</v>
      </c>
      <c r="M103" s="68">
        <v>0</v>
      </c>
      <c r="N103" s="68">
        <v>0</v>
      </c>
      <c r="O103" s="71">
        <v>1164.3</v>
      </c>
      <c r="P103" s="115" t="s">
        <v>776</v>
      </c>
      <c r="Q103" s="80"/>
    </row>
    <row r="104" spans="1:17" s="70" customFormat="1" x14ac:dyDescent="0.2">
      <c r="A104" s="69" t="s">
        <v>585</v>
      </c>
      <c r="B104" s="70" t="s">
        <v>584</v>
      </c>
      <c r="C104" s="68">
        <v>254</v>
      </c>
      <c r="D104" s="68">
        <v>249</v>
      </c>
      <c r="E104" s="68">
        <v>279</v>
      </c>
      <c r="F104" s="68">
        <v>279</v>
      </c>
      <c r="G104" s="68">
        <v>310</v>
      </c>
      <c r="H104" s="68">
        <v>237</v>
      </c>
      <c r="I104" s="68">
        <v>236</v>
      </c>
      <c r="J104" s="68">
        <v>276</v>
      </c>
      <c r="K104" s="68">
        <v>282</v>
      </c>
      <c r="L104" s="68">
        <v>310</v>
      </c>
      <c r="M104" s="68">
        <v>291</v>
      </c>
      <c r="N104" s="68">
        <v>276</v>
      </c>
      <c r="O104" s="71">
        <v>3279</v>
      </c>
      <c r="P104" s="115" t="s">
        <v>586</v>
      </c>
      <c r="Q104" s="80"/>
    </row>
    <row r="105" spans="1:17" s="70" customFormat="1" x14ac:dyDescent="0.2">
      <c r="A105" s="69" t="s">
        <v>641</v>
      </c>
      <c r="B105" s="70" t="s">
        <v>636</v>
      </c>
      <c r="C105" s="68">
        <v>241.8</v>
      </c>
      <c r="D105" s="68">
        <v>217.5</v>
      </c>
      <c r="E105" s="68">
        <v>241.8</v>
      </c>
      <c r="F105" s="68">
        <v>240</v>
      </c>
      <c r="G105" s="68">
        <v>279</v>
      </c>
      <c r="H105" s="68">
        <v>294</v>
      </c>
      <c r="I105" s="68">
        <v>341</v>
      </c>
      <c r="J105" s="68">
        <v>297.60000000000002</v>
      </c>
      <c r="K105" s="68">
        <v>300</v>
      </c>
      <c r="L105" s="68">
        <v>310</v>
      </c>
      <c r="M105" s="68">
        <v>303</v>
      </c>
      <c r="N105" s="68">
        <v>269.7</v>
      </c>
      <c r="O105" s="71">
        <v>3335.4</v>
      </c>
      <c r="P105" s="115" t="s">
        <v>642</v>
      </c>
      <c r="Q105" s="80"/>
    </row>
    <row r="106" spans="1:17" s="70" customFormat="1" x14ac:dyDescent="0.2">
      <c r="A106" s="69" t="s">
        <v>650</v>
      </c>
      <c r="B106" s="70" t="s">
        <v>647</v>
      </c>
      <c r="C106" s="68">
        <v>153</v>
      </c>
      <c r="D106" s="68">
        <v>164</v>
      </c>
      <c r="E106" s="68">
        <v>159</v>
      </c>
      <c r="F106" s="68">
        <v>152</v>
      </c>
      <c r="G106" s="68">
        <v>151</v>
      </c>
      <c r="H106" s="68">
        <v>136</v>
      </c>
      <c r="I106" s="68">
        <v>119</v>
      </c>
      <c r="J106" s="68">
        <v>105</v>
      </c>
      <c r="K106" s="68">
        <v>91</v>
      </c>
      <c r="L106" s="68">
        <v>116</v>
      </c>
      <c r="M106" s="68">
        <v>128</v>
      </c>
      <c r="N106" s="68">
        <v>133</v>
      </c>
      <c r="O106" s="71">
        <v>1607</v>
      </c>
      <c r="P106" s="115" t="s">
        <v>511</v>
      </c>
      <c r="Q106" s="80"/>
    </row>
    <row r="107" spans="1:17" s="70" customFormat="1" x14ac:dyDescent="0.2">
      <c r="A107" s="69" t="s">
        <v>539</v>
      </c>
      <c r="B107" s="70" t="s">
        <v>534</v>
      </c>
      <c r="C107" s="68">
        <v>184</v>
      </c>
      <c r="D107" s="68">
        <v>179</v>
      </c>
      <c r="E107" s="68">
        <v>170</v>
      </c>
      <c r="F107" s="68">
        <v>174</v>
      </c>
      <c r="G107" s="68">
        <v>169</v>
      </c>
      <c r="H107" s="68">
        <v>107</v>
      </c>
      <c r="I107" s="68">
        <v>55</v>
      </c>
      <c r="J107" s="68">
        <v>46</v>
      </c>
      <c r="K107" s="68">
        <v>79</v>
      </c>
      <c r="L107" s="68">
        <v>120</v>
      </c>
      <c r="M107" s="68">
        <v>160</v>
      </c>
      <c r="N107" s="68">
        <v>175</v>
      </c>
      <c r="O107" s="71">
        <v>1618</v>
      </c>
      <c r="P107" s="115" t="s">
        <v>511</v>
      </c>
      <c r="Q107" s="80"/>
    </row>
    <row r="108" spans="1:17" s="70" customFormat="1" x14ac:dyDescent="0.2">
      <c r="A108" s="75" t="s">
        <v>60</v>
      </c>
      <c r="B108" s="70" t="s">
        <v>809</v>
      </c>
      <c r="C108" s="68">
        <v>254.2</v>
      </c>
      <c r="D108" s="68">
        <v>229.6</v>
      </c>
      <c r="E108" s="68">
        <v>254.2</v>
      </c>
      <c r="F108" s="68">
        <v>294</v>
      </c>
      <c r="G108" s="68">
        <v>344.1</v>
      </c>
      <c r="H108" s="68">
        <v>342</v>
      </c>
      <c r="I108" s="68">
        <v>322.39999999999998</v>
      </c>
      <c r="J108" s="68">
        <v>316.2</v>
      </c>
      <c r="K108" s="68">
        <v>309</v>
      </c>
      <c r="L108" s="68">
        <v>303.8</v>
      </c>
      <c r="M108" s="68">
        <v>285</v>
      </c>
      <c r="N108" s="68">
        <v>254.2</v>
      </c>
      <c r="O108" s="74">
        <v>3508.7</v>
      </c>
      <c r="P108" s="72" t="s">
        <v>283</v>
      </c>
      <c r="Q108" s="80"/>
    </row>
    <row r="109" spans="1:17" s="70" customFormat="1" x14ac:dyDescent="0.2">
      <c r="A109" s="69" t="s">
        <v>265</v>
      </c>
      <c r="B109" s="70" t="s">
        <v>264</v>
      </c>
      <c r="C109" s="68">
        <v>59</v>
      </c>
      <c r="D109" s="68">
        <v>75</v>
      </c>
      <c r="E109" s="68">
        <v>109</v>
      </c>
      <c r="F109" s="68">
        <v>160</v>
      </c>
      <c r="G109" s="68">
        <v>195</v>
      </c>
      <c r="H109" s="68">
        <v>179</v>
      </c>
      <c r="I109" s="68">
        <v>164</v>
      </c>
      <c r="J109" s="68">
        <v>157</v>
      </c>
      <c r="K109" s="68">
        <v>129</v>
      </c>
      <c r="L109" s="68">
        <v>103</v>
      </c>
      <c r="M109" s="68">
        <v>71</v>
      </c>
      <c r="N109" s="68">
        <v>53</v>
      </c>
      <c r="O109" s="71">
        <v>1453</v>
      </c>
      <c r="P109" s="115" t="s">
        <v>266</v>
      </c>
      <c r="Q109" s="80"/>
    </row>
    <row r="110" spans="1:17" s="70" customFormat="1" x14ac:dyDescent="0.2">
      <c r="A110" s="69" t="s">
        <v>801</v>
      </c>
      <c r="B110" s="70" t="s">
        <v>800</v>
      </c>
      <c r="C110" s="68">
        <v>179.6</v>
      </c>
      <c r="D110" s="68">
        <v>158</v>
      </c>
      <c r="E110" s="68">
        <v>146.1</v>
      </c>
      <c r="F110" s="68">
        <v>125.9</v>
      </c>
      <c r="G110" s="68">
        <v>108.4</v>
      </c>
      <c r="H110" s="68">
        <v>95.3</v>
      </c>
      <c r="I110" s="68">
        <v>110.6</v>
      </c>
      <c r="J110" s="68">
        <v>122.2</v>
      </c>
      <c r="K110" s="68">
        <v>136.80000000000001</v>
      </c>
      <c r="L110" s="68">
        <v>165.5</v>
      </c>
      <c r="M110" s="68">
        <v>166.9</v>
      </c>
      <c r="N110" s="68">
        <v>168.3</v>
      </c>
      <c r="O110" s="71">
        <v>1683.7</v>
      </c>
      <c r="P110" s="115" t="s">
        <v>802</v>
      </c>
      <c r="Q110" s="80"/>
    </row>
    <row r="111" spans="1:17" s="70" customFormat="1" x14ac:dyDescent="0.2">
      <c r="A111" s="69" t="s">
        <v>669</v>
      </c>
      <c r="B111" s="70" t="s">
        <v>658</v>
      </c>
      <c r="C111" s="68">
        <v>184</v>
      </c>
      <c r="D111" s="68">
        <v>178.8</v>
      </c>
      <c r="E111" s="68">
        <v>201.6</v>
      </c>
      <c r="F111" s="68">
        <v>206.4</v>
      </c>
      <c r="G111" s="68">
        <v>223.6</v>
      </c>
      <c r="H111" s="68">
        <v>224.9</v>
      </c>
      <c r="I111" s="68">
        <v>230.4</v>
      </c>
      <c r="J111" s="68">
        <v>217</v>
      </c>
      <c r="K111" s="68">
        <v>173.3</v>
      </c>
      <c r="L111" s="68">
        <v>169.4</v>
      </c>
      <c r="M111" s="68">
        <v>166.1</v>
      </c>
      <c r="N111" s="68">
        <v>189.9</v>
      </c>
      <c r="O111" s="71">
        <v>2365.4</v>
      </c>
      <c r="P111" s="115" t="s">
        <v>670</v>
      </c>
      <c r="Q111" s="80"/>
    </row>
    <row r="112" spans="1:17" s="70" customFormat="1" x14ac:dyDescent="0.2">
      <c r="A112" s="69" t="s">
        <v>356</v>
      </c>
      <c r="B112" s="70" t="s">
        <v>355</v>
      </c>
      <c r="C112" s="68">
        <v>54</v>
      </c>
      <c r="D112" s="68">
        <v>79</v>
      </c>
      <c r="E112" s="68">
        <v>115</v>
      </c>
      <c r="F112" s="68">
        <v>145</v>
      </c>
      <c r="G112" s="68">
        <v>188</v>
      </c>
      <c r="H112" s="68">
        <v>166</v>
      </c>
      <c r="I112" s="68">
        <v>172</v>
      </c>
      <c r="J112" s="68">
        <v>162</v>
      </c>
      <c r="K112" s="68">
        <v>129</v>
      </c>
      <c r="L112" s="68">
        <v>101</v>
      </c>
      <c r="M112" s="68">
        <v>71</v>
      </c>
      <c r="N112" s="68">
        <v>46</v>
      </c>
      <c r="O112" s="71">
        <v>1427</v>
      </c>
      <c r="P112" s="115" t="s">
        <v>357</v>
      </c>
      <c r="Q112" s="80"/>
    </row>
    <row r="113" spans="1:17" s="70" customFormat="1" x14ac:dyDescent="0.2">
      <c r="A113" s="69" t="s">
        <v>365</v>
      </c>
      <c r="B113" s="70" t="s">
        <v>360</v>
      </c>
      <c r="C113" s="68">
        <v>100.8</v>
      </c>
      <c r="D113" s="68">
        <v>121.7</v>
      </c>
      <c r="E113" s="68">
        <v>176.3</v>
      </c>
      <c r="F113" s="68">
        <v>244.2</v>
      </c>
      <c r="G113" s="68">
        <v>279.89999999999998</v>
      </c>
      <c r="H113" s="68">
        <v>285.89999999999998</v>
      </c>
      <c r="I113" s="68">
        <v>307.5</v>
      </c>
      <c r="J113" s="68">
        <v>282.3</v>
      </c>
      <c r="K113" s="68">
        <v>192.7</v>
      </c>
      <c r="L113" s="68">
        <v>170.8</v>
      </c>
      <c r="M113" s="68">
        <v>98.4</v>
      </c>
      <c r="N113" s="68">
        <v>84.5</v>
      </c>
      <c r="O113" s="71">
        <v>2344.8000000000002</v>
      </c>
      <c r="P113" s="115" t="s">
        <v>366</v>
      </c>
      <c r="Q113" s="80"/>
    </row>
    <row r="114" spans="1:17" s="70" customFormat="1" x14ac:dyDescent="0.2">
      <c r="A114" s="69" t="s">
        <v>419</v>
      </c>
      <c r="B114" s="70" t="s">
        <v>404</v>
      </c>
      <c r="C114" s="68">
        <v>254.5</v>
      </c>
      <c r="D114" s="68">
        <v>263</v>
      </c>
      <c r="E114" s="68">
        <v>326</v>
      </c>
      <c r="F114" s="68">
        <v>348</v>
      </c>
      <c r="G114" s="68">
        <v>384.7</v>
      </c>
      <c r="H114" s="68">
        <v>384.1</v>
      </c>
      <c r="I114" s="68">
        <v>360.2</v>
      </c>
      <c r="J114" s="68">
        <v>335.4</v>
      </c>
      <c r="K114" s="68">
        <v>304.10000000000002</v>
      </c>
      <c r="L114" s="68">
        <v>298.60000000000002</v>
      </c>
      <c r="M114" s="68">
        <v>257.60000000000002</v>
      </c>
      <c r="N114" s="68">
        <v>246.3</v>
      </c>
      <c r="O114" s="71">
        <v>3762.5</v>
      </c>
      <c r="P114" s="72" t="s">
        <v>283</v>
      </c>
      <c r="Q114" s="80"/>
    </row>
    <row r="115" spans="1:17" s="70" customFormat="1" x14ac:dyDescent="0.2">
      <c r="A115" s="69" t="s">
        <v>717</v>
      </c>
      <c r="B115" s="70" t="s">
        <v>715</v>
      </c>
      <c r="C115" s="68">
        <v>233</v>
      </c>
      <c r="D115" s="68">
        <v>204</v>
      </c>
      <c r="E115" s="68">
        <v>205</v>
      </c>
      <c r="F115" s="68">
        <v>180</v>
      </c>
      <c r="G115" s="68">
        <v>192</v>
      </c>
      <c r="H115" s="68">
        <v>186</v>
      </c>
      <c r="I115" s="68">
        <v>198</v>
      </c>
      <c r="J115" s="68">
        <v>195</v>
      </c>
      <c r="K115" s="68">
        <v>195</v>
      </c>
      <c r="L115" s="68">
        <v>201</v>
      </c>
      <c r="M115" s="68">
        <v>198</v>
      </c>
      <c r="N115" s="68">
        <v>211</v>
      </c>
      <c r="O115" s="71">
        <v>2398</v>
      </c>
      <c r="P115" s="115" t="s">
        <v>550</v>
      </c>
      <c r="Q115" s="80"/>
    </row>
    <row r="116" spans="1:17" s="70" customFormat="1" x14ac:dyDescent="0.2">
      <c r="A116" s="69" t="s">
        <v>308</v>
      </c>
      <c r="B116" s="70" t="s">
        <v>307</v>
      </c>
      <c r="C116" s="68">
        <v>172</v>
      </c>
      <c r="D116" s="68">
        <v>165</v>
      </c>
      <c r="E116" s="68">
        <v>234</v>
      </c>
      <c r="F116" s="68">
        <v>251</v>
      </c>
      <c r="G116" s="68">
        <v>314</v>
      </c>
      <c r="H116" s="68">
        <v>332</v>
      </c>
      <c r="I116" s="68">
        <v>368</v>
      </c>
      <c r="J116" s="68">
        <v>352</v>
      </c>
      <c r="K116" s="68">
        <v>273</v>
      </c>
      <c r="L116" s="68">
        <v>226</v>
      </c>
      <c r="M116" s="68">
        <v>182</v>
      </c>
      <c r="N116" s="68">
        <v>167</v>
      </c>
      <c r="O116" s="71">
        <v>3036</v>
      </c>
      <c r="P116" s="115" t="s">
        <v>309</v>
      </c>
      <c r="Q116" s="80"/>
    </row>
    <row r="117" spans="1:17" s="70" customFormat="1" x14ac:dyDescent="0.2">
      <c r="A117" s="69" t="s">
        <v>516</v>
      </c>
      <c r="B117" s="70" t="s">
        <v>509</v>
      </c>
      <c r="C117" s="68">
        <v>279</v>
      </c>
      <c r="D117" s="68">
        <v>249</v>
      </c>
      <c r="E117" s="68">
        <v>253</v>
      </c>
      <c r="F117" s="68">
        <v>229</v>
      </c>
      <c r="G117" s="68">
        <v>251</v>
      </c>
      <c r="H117" s="68">
        <v>221</v>
      </c>
      <c r="I117" s="68">
        <v>183</v>
      </c>
      <c r="J117" s="68">
        <v>151</v>
      </c>
      <c r="K117" s="68">
        <v>173</v>
      </c>
      <c r="L117" s="68">
        <v>245</v>
      </c>
      <c r="M117" s="68">
        <v>261</v>
      </c>
      <c r="N117" s="68">
        <v>262</v>
      </c>
      <c r="O117" s="71">
        <v>2757</v>
      </c>
      <c r="P117" s="115" t="s">
        <v>511</v>
      </c>
      <c r="Q117" s="80"/>
    </row>
    <row r="118" spans="1:17" s="70" customFormat="1" x14ac:dyDescent="0.2">
      <c r="A118" s="69" t="s">
        <v>696</v>
      </c>
      <c r="B118" s="70" t="s">
        <v>695</v>
      </c>
      <c r="C118" s="68">
        <v>191.1</v>
      </c>
      <c r="D118" s="68">
        <v>171</v>
      </c>
      <c r="E118" s="68">
        <v>175.4</v>
      </c>
      <c r="F118" s="68">
        <v>184.8</v>
      </c>
      <c r="G118" s="68">
        <v>186</v>
      </c>
      <c r="H118" s="68">
        <v>165.9</v>
      </c>
      <c r="I118" s="68">
        <v>163.5</v>
      </c>
      <c r="J118" s="68">
        <v>191.1</v>
      </c>
      <c r="K118" s="68">
        <v>220.5</v>
      </c>
      <c r="L118" s="68">
        <v>230.4</v>
      </c>
      <c r="M118" s="68">
        <v>208</v>
      </c>
      <c r="N118" s="68">
        <v>190.1</v>
      </c>
      <c r="O118" s="71">
        <v>2277.8000000000002</v>
      </c>
      <c r="P118" s="115" t="s">
        <v>697</v>
      </c>
      <c r="Q118" s="80"/>
    </row>
    <row r="119" spans="1:17" s="70" customFormat="1" x14ac:dyDescent="0.2">
      <c r="A119" s="69" t="s">
        <v>471</v>
      </c>
      <c r="B119" s="70" t="s">
        <v>468</v>
      </c>
      <c r="C119" s="68">
        <v>225.2</v>
      </c>
      <c r="D119" s="68">
        <v>182.3</v>
      </c>
      <c r="E119" s="68">
        <v>150</v>
      </c>
      <c r="F119" s="68">
        <v>157.1</v>
      </c>
      <c r="G119" s="68">
        <v>208.4</v>
      </c>
      <c r="H119" s="68">
        <v>238.7</v>
      </c>
      <c r="I119" s="68">
        <v>268.3</v>
      </c>
      <c r="J119" s="68">
        <v>295.89999999999998</v>
      </c>
      <c r="K119" s="68">
        <v>281.60000000000002</v>
      </c>
      <c r="L119" s="68">
        <v>291.39999999999998</v>
      </c>
      <c r="M119" s="68">
        <v>282.2</v>
      </c>
      <c r="N119" s="68">
        <v>262.3</v>
      </c>
      <c r="O119" s="71">
        <v>2843.4</v>
      </c>
      <c r="P119" s="72" t="s">
        <v>283</v>
      </c>
      <c r="Q119" s="80"/>
    </row>
    <row r="120" spans="1:17" s="70" customFormat="1" x14ac:dyDescent="0.2">
      <c r="A120" s="69" t="s">
        <v>254</v>
      </c>
      <c r="B120" s="70" t="s">
        <v>251</v>
      </c>
      <c r="C120" s="68">
        <v>50</v>
      </c>
      <c r="D120" s="68">
        <v>80</v>
      </c>
      <c r="E120" s="68">
        <v>121</v>
      </c>
      <c r="F120" s="68">
        <v>178</v>
      </c>
      <c r="G120" s="68">
        <v>211</v>
      </c>
      <c r="H120" s="68">
        <v>219</v>
      </c>
      <c r="I120" s="68">
        <v>233</v>
      </c>
      <c r="J120" s="68">
        <v>219</v>
      </c>
      <c r="K120" s="68">
        <v>156</v>
      </c>
      <c r="L120" s="68">
        <v>103</v>
      </c>
      <c r="M120" s="68">
        <v>51</v>
      </c>
      <c r="N120" s="68">
        <v>41</v>
      </c>
      <c r="O120" s="71">
        <v>1662</v>
      </c>
      <c r="P120" s="115" t="s">
        <v>253</v>
      </c>
      <c r="Q120" s="80"/>
    </row>
    <row r="121" spans="1:17" s="70" customFormat="1" x14ac:dyDescent="0.2">
      <c r="A121" s="69" t="s">
        <v>420</v>
      </c>
      <c r="B121" s="70" t="s">
        <v>404</v>
      </c>
      <c r="C121" s="68">
        <v>141.5</v>
      </c>
      <c r="D121" s="68">
        <v>196.9</v>
      </c>
      <c r="E121" s="68">
        <v>286.2</v>
      </c>
      <c r="F121" s="68">
        <v>335.5</v>
      </c>
      <c r="G121" s="68">
        <v>398.9</v>
      </c>
      <c r="H121" s="68">
        <v>412.2</v>
      </c>
      <c r="I121" s="68">
        <v>428.2</v>
      </c>
      <c r="J121" s="68">
        <v>399.6</v>
      </c>
      <c r="K121" s="68">
        <v>345.9</v>
      </c>
      <c r="L121" s="68">
        <v>302.3</v>
      </c>
      <c r="M121" s="68">
        <v>189.9</v>
      </c>
      <c r="N121" s="68">
        <v>127.1</v>
      </c>
      <c r="O121" s="71">
        <v>3564.2</v>
      </c>
      <c r="P121" s="72" t="s">
        <v>283</v>
      </c>
      <c r="Q121" s="80"/>
    </row>
    <row r="122" spans="1:17" s="70" customFormat="1" x14ac:dyDescent="0.2">
      <c r="A122" s="69" t="s">
        <v>741</v>
      </c>
      <c r="B122" s="70" t="s">
        <v>740</v>
      </c>
      <c r="C122" s="68">
        <v>101.6</v>
      </c>
      <c r="D122" s="68">
        <v>79.2</v>
      </c>
      <c r="E122" s="68">
        <v>89.1</v>
      </c>
      <c r="F122" s="68">
        <v>111</v>
      </c>
      <c r="G122" s="68">
        <v>114.4</v>
      </c>
      <c r="H122" s="68">
        <v>141.9</v>
      </c>
      <c r="I122" s="68">
        <v>225.6</v>
      </c>
      <c r="J122" s="68">
        <v>199.2</v>
      </c>
      <c r="K122" s="68">
        <v>153.69999999999999</v>
      </c>
      <c r="L122" s="68">
        <v>144.19999999999999</v>
      </c>
      <c r="M122" s="68">
        <v>120.3</v>
      </c>
      <c r="N122" s="68">
        <v>126.9</v>
      </c>
      <c r="O122" s="71">
        <v>1607.1</v>
      </c>
      <c r="P122" s="72" t="s">
        <v>283</v>
      </c>
      <c r="Q122" s="80"/>
    </row>
    <row r="123" spans="1:17" s="70" customFormat="1" x14ac:dyDescent="0.2">
      <c r="A123" s="69" t="s">
        <v>602</v>
      </c>
      <c r="B123" s="70" t="s">
        <v>599</v>
      </c>
      <c r="C123" s="68">
        <v>220.1</v>
      </c>
      <c r="D123" s="68">
        <v>215.6</v>
      </c>
      <c r="E123" s="68">
        <v>251.1</v>
      </c>
      <c r="F123" s="68">
        <v>267</v>
      </c>
      <c r="G123" s="68">
        <v>313.10000000000002</v>
      </c>
      <c r="H123" s="68">
        <v>321</v>
      </c>
      <c r="I123" s="68">
        <v>372</v>
      </c>
      <c r="J123" s="68">
        <v>353.4</v>
      </c>
      <c r="K123" s="68">
        <v>279</v>
      </c>
      <c r="L123" s="68">
        <v>260.39999999999998</v>
      </c>
      <c r="M123" s="68">
        <v>228</v>
      </c>
      <c r="N123" s="68">
        <v>210.8</v>
      </c>
      <c r="O123" s="71">
        <v>3291.5</v>
      </c>
      <c r="P123" s="115" t="s">
        <v>603</v>
      </c>
      <c r="Q123" s="80"/>
    </row>
    <row r="124" spans="1:17" s="70" customFormat="1" x14ac:dyDescent="0.2">
      <c r="A124" s="69" t="s">
        <v>673</v>
      </c>
      <c r="B124" s="70" t="s">
        <v>671</v>
      </c>
      <c r="C124" s="68">
        <v>280.60000000000002</v>
      </c>
      <c r="D124" s="68">
        <v>261.5</v>
      </c>
      <c r="E124" s="68">
        <v>264.39999999999998</v>
      </c>
      <c r="F124" s="68">
        <v>260.5</v>
      </c>
      <c r="G124" s="68">
        <v>284.2</v>
      </c>
      <c r="H124" s="68">
        <v>260</v>
      </c>
      <c r="I124" s="68">
        <v>292.39999999999998</v>
      </c>
      <c r="J124" s="68">
        <v>313.60000000000002</v>
      </c>
      <c r="K124" s="68">
        <v>308.39999999999998</v>
      </c>
      <c r="L124" s="68">
        <v>295.39999999999998</v>
      </c>
      <c r="M124" s="68">
        <v>265.5</v>
      </c>
      <c r="N124" s="68">
        <v>285.2</v>
      </c>
      <c r="O124" s="71">
        <v>3371</v>
      </c>
      <c r="P124" s="115" t="s">
        <v>674</v>
      </c>
      <c r="Q124" s="80"/>
    </row>
    <row r="125" spans="1:17" s="70" customFormat="1" x14ac:dyDescent="0.2">
      <c r="A125" s="69" t="s">
        <v>510</v>
      </c>
      <c r="B125" s="70" t="s">
        <v>509</v>
      </c>
      <c r="C125" s="68">
        <v>183</v>
      </c>
      <c r="D125" s="68">
        <v>180</v>
      </c>
      <c r="E125" s="68">
        <v>196</v>
      </c>
      <c r="F125" s="68">
        <v>188</v>
      </c>
      <c r="G125" s="68">
        <v>181</v>
      </c>
      <c r="H125" s="68">
        <v>118</v>
      </c>
      <c r="I125" s="68">
        <v>97</v>
      </c>
      <c r="J125" s="68">
        <v>80</v>
      </c>
      <c r="K125" s="68">
        <v>110</v>
      </c>
      <c r="L125" s="68">
        <v>155</v>
      </c>
      <c r="M125" s="68">
        <v>171</v>
      </c>
      <c r="N125" s="68">
        <v>164</v>
      </c>
      <c r="O125" s="71">
        <v>1823</v>
      </c>
      <c r="P125" s="115" t="s">
        <v>511</v>
      </c>
      <c r="Q125" s="80"/>
    </row>
    <row r="126" spans="1:17" s="70" customFormat="1" x14ac:dyDescent="0.2">
      <c r="A126" s="69" t="s">
        <v>628</v>
      </c>
      <c r="B126" s="70" t="s">
        <v>623</v>
      </c>
      <c r="C126" s="68">
        <v>251.1</v>
      </c>
      <c r="D126" s="68">
        <v>235.2</v>
      </c>
      <c r="E126" s="68">
        <v>263.5</v>
      </c>
      <c r="F126" s="68">
        <v>273</v>
      </c>
      <c r="G126" s="68">
        <v>282.10000000000002</v>
      </c>
      <c r="H126" s="68">
        <v>255</v>
      </c>
      <c r="I126" s="68">
        <v>254.2</v>
      </c>
      <c r="J126" s="68">
        <v>257.3</v>
      </c>
      <c r="K126" s="68">
        <v>270</v>
      </c>
      <c r="L126" s="68">
        <v>279</v>
      </c>
      <c r="M126" s="68">
        <v>252</v>
      </c>
      <c r="N126" s="68">
        <v>241.8</v>
      </c>
      <c r="O126" s="71">
        <v>3114.2</v>
      </c>
      <c r="P126" s="115" t="s">
        <v>629</v>
      </c>
      <c r="Q126" s="80"/>
    </row>
    <row r="127" spans="1:17" s="70" customFormat="1" x14ac:dyDescent="0.2">
      <c r="A127" s="69" t="s">
        <v>535</v>
      </c>
      <c r="B127" s="70" t="s">
        <v>534</v>
      </c>
      <c r="C127" s="68">
        <v>275</v>
      </c>
      <c r="D127" s="68">
        <v>252.6</v>
      </c>
      <c r="E127" s="68">
        <v>260.10000000000002</v>
      </c>
      <c r="F127" s="68">
        <v>245.4</v>
      </c>
      <c r="G127" s="68">
        <v>256.7</v>
      </c>
      <c r="H127" s="68">
        <v>224.4</v>
      </c>
      <c r="I127" s="68">
        <v>194</v>
      </c>
      <c r="J127" s="68">
        <v>187.2</v>
      </c>
      <c r="K127" s="68">
        <v>204.5</v>
      </c>
      <c r="L127" s="68">
        <v>261.5</v>
      </c>
      <c r="M127" s="68">
        <v>279.2</v>
      </c>
      <c r="N127" s="68">
        <v>286.5</v>
      </c>
      <c r="O127" s="71">
        <v>2927.1</v>
      </c>
      <c r="P127" s="115" t="s">
        <v>536</v>
      </c>
      <c r="Q127" s="80"/>
    </row>
    <row r="128" spans="1:17" s="70" customFormat="1" x14ac:dyDescent="0.2">
      <c r="A128" s="69" t="s">
        <v>498</v>
      </c>
      <c r="B128" s="70" t="s">
        <v>497</v>
      </c>
      <c r="C128" s="68">
        <v>201</v>
      </c>
      <c r="D128" s="68">
        <v>208.6</v>
      </c>
      <c r="E128" s="68">
        <v>219.7</v>
      </c>
      <c r="F128" s="68">
        <v>197.9</v>
      </c>
      <c r="G128" s="68">
        <v>178.8</v>
      </c>
      <c r="H128" s="68">
        <v>156.69999999999999</v>
      </c>
      <c r="I128" s="68">
        <v>201.6</v>
      </c>
      <c r="J128" s="68">
        <v>233.7</v>
      </c>
      <c r="K128" s="68">
        <v>229.8</v>
      </c>
      <c r="L128" s="68">
        <v>235.3</v>
      </c>
      <c r="M128" s="68">
        <v>210.9</v>
      </c>
      <c r="N128" s="68">
        <v>186.6</v>
      </c>
      <c r="O128" s="71">
        <v>2460.6</v>
      </c>
      <c r="P128" s="72" t="s">
        <v>283</v>
      </c>
      <c r="Q128" s="80"/>
    </row>
    <row r="129" spans="1:17" s="70" customFormat="1" x14ac:dyDescent="0.2">
      <c r="A129" s="69" t="s">
        <v>675</v>
      </c>
      <c r="B129" s="70" t="s">
        <v>671</v>
      </c>
      <c r="C129" s="68">
        <v>295</v>
      </c>
      <c r="D129" s="68">
        <v>280</v>
      </c>
      <c r="E129" s="68">
        <v>313</v>
      </c>
      <c r="F129" s="68">
        <v>282</v>
      </c>
      <c r="G129" s="68">
        <v>316</v>
      </c>
      <c r="H129" s="68">
        <v>306</v>
      </c>
      <c r="I129" s="68">
        <v>316</v>
      </c>
      <c r="J129" s="68">
        <v>319</v>
      </c>
      <c r="K129" s="68">
        <v>305</v>
      </c>
      <c r="L129" s="68">
        <v>279</v>
      </c>
      <c r="M129" s="68">
        <v>300</v>
      </c>
      <c r="N129" s="68">
        <v>267</v>
      </c>
      <c r="O129" s="71">
        <v>3579</v>
      </c>
      <c r="P129" s="115" t="s">
        <v>550</v>
      </c>
      <c r="Q129" s="80"/>
    </row>
    <row r="130" spans="1:17" s="70" customFormat="1" x14ac:dyDescent="0.2">
      <c r="A130" s="69" t="s">
        <v>342</v>
      </c>
      <c r="B130" s="70" t="s">
        <v>341</v>
      </c>
      <c r="C130" s="68">
        <v>48</v>
      </c>
      <c r="D130" s="68">
        <v>75</v>
      </c>
      <c r="E130" s="68">
        <v>151</v>
      </c>
      <c r="F130" s="68">
        <v>201</v>
      </c>
      <c r="G130" s="68">
        <v>274</v>
      </c>
      <c r="H130" s="68">
        <v>286</v>
      </c>
      <c r="I130" s="68">
        <v>285</v>
      </c>
      <c r="J130" s="68">
        <v>245</v>
      </c>
      <c r="K130" s="68">
        <v>178</v>
      </c>
      <c r="L130" s="68">
        <v>108</v>
      </c>
      <c r="M130" s="68">
        <v>47</v>
      </c>
      <c r="N130" s="68">
        <v>29</v>
      </c>
      <c r="O130" s="71">
        <v>1922</v>
      </c>
      <c r="P130" s="115" t="s">
        <v>343</v>
      </c>
      <c r="Q130" s="80"/>
    </row>
    <row r="131" spans="1:17" s="70" customFormat="1" x14ac:dyDescent="0.2">
      <c r="A131" s="69" t="s">
        <v>742</v>
      </c>
      <c r="B131" s="70" t="s">
        <v>740</v>
      </c>
      <c r="C131" s="68">
        <v>118.5</v>
      </c>
      <c r="D131" s="68">
        <v>71.599999999999994</v>
      </c>
      <c r="E131" s="68">
        <v>62.4</v>
      </c>
      <c r="F131" s="68">
        <v>65.099999999999994</v>
      </c>
      <c r="G131" s="68">
        <v>104</v>
      </c>
      <c r="H131" s="68">
        <v>140.19999999999999</v>
      </c>
      <c r="I131" s="68">
        <v>202</v>
      </c>
      <c r="J131" s="68">
        <v>173.5</v>
      </c>
      <c r="K131" s="68">
        <v>170.2</v>
      </c>
      <c r="L131" s="68">
        <v>181.8</v>
      </c>
      <c r="M131" s="68">
        <v>172.7</v>
      </c>
      <c r="N131" s="68">
        <v>166</v>
      </c>
      <c r="O131" s="71">
        <v>1628</v>
      </c>
      <c r="P131" s="72" t="s">
        <v>283</v>
      </c>
      <c r="Q131" s="80"/>
    </row>
    <row r="132" spans="1:17" s="70" customFormat="1" x14ac:dyDescent="0.2">
      <c r="A132" s="69" t="s">
        <v>491</v>
      </c>
      <c r="B132" s="70" t="s">
        <v>490</v>
      </c>
      <c r="C132" s="68">
        <v>102.3</v>
      </c>
      <c r="D132" s="68">
        <v>101.7</v>
      </c>
      <c r="E132" s="68">
        <v>139.5</v>
      </c>
      <c r="F132" s="68">
        <v>150</v>
      </c>
      <c r="G132" s="68">
        <v>167.4</v>
      </c>
      <c r="H132" s="68">
        <v>123</v>
      </c>
      <c r="I132" s="68">
        <v>127.1</v>
      </c>
      <c r="J132" s="68">
        <v>133.30000000000001</v>
      </c>
      <c r="K132" s="68">
        <v>144</v>
      </c>
      <c r="L132" s="68">
        <v>136.4</v>
      </c>
      <c r="M132" s="68">
        <v>120</v>
      </c>
      <c r="N132" s="68">
        <v>136.4</v>
      </c>
      <c r="O132" s="71">
        <v>1581.1</v>
      </c>
      <c r="P132" s="72" t="s">
        <v>283</v>
      </c>
      <c r="Q132" s="80"/>
    </row>
    <row r="133" spans="1:17" s="70" customFormat="1" x14ac:dyDescent="0.2">
      <c r="A133" s="69" t="s">
        <v>129</v>
      </c>
      <c r="B133" s="70" t="s">
        <v>794</v>
      </c>
      <c r="C133" s="68">
        <v>74</v>
      </c>
      <c r="D133" s="68">
        <v>47</v>
      </c>
      <c r="E133" s="68">
        <v>47</v>
      </c>
      <c r="F133" s="68">
        <v>90</v>
      </c>
      <c r="G133" s="68">
        <v>183</v>
      </c>
      <c r="H133" s="68">
        <v>172</v>
      </c>
      <c r="I133" s="68">
        <v>195</v>
      </c>
      <c r="J133" s="68">
        <v>174</v>
      </c>
      <c r="K133" s="68">
        <v>176</v>
      </c>
      <c r="L133" s="68">
        <v>167</v>
      </c>
      <c r="M133" s="68">
        <v>137</v>
      </c>
      <c r="N133" s="68">
        <v>124</v>
      </c>
      <c r="O133" s="71">
        <v>1585</v>
      </c>
      <c r="P133" s="115" t="s">
        <v>795</v>
      </c>
      <c r="Q133" s="80"/>
    </row>
    <row r="134" spans="1:17" s="70" customFormat="1" x14ac:dyDescent="0.2">
      <c r="A134" s="69" t="s">
        <v>684</v>
      </c>
      <c r="B134" s="70" t="s">
        <v>683</v>
      </c>
      <c r="C134" s="68">
        <v>217</v>
      </c>
      <c r="D134" s="68">
        <v>190.4</v>
      </c>
      <c r="E134" s="68">
        <v>232.5</v>
      </c>
      <c r="F134" s="68">
        <v>249</v>
      </c>
      <c r="G134" s="68">
        <v>269.7</v>
      </c>
      <c r="H134" s="68">
        <v>264</v>
      </c>
      <c r="I134" s="68">
        <v>279</v>
      </c>
      <c r="J134" s="68">
        <v>300.7</v>
      </c>
      <c r="K134" s="68">
        <v>294</v>
      </c>
      <c r="L134" s="68">
        <v>285.2</v>
      </c>
      <c r="M134" s="68">
        <v>231</v>
      </c>
      <c r="N134" s="68">
        <v>198.4</v>
      </c>
      <c r="O134" s="71">
        <v>3010.9</v>
      </c>
      <c r="P134" s="115" t="s">
        <v>685</v>
      </c>
      <c r="Q134" s="80"/>
    </row>
    <row r="135" spans="1:17" s="70" customFormat="1" x14ac:dyDescent="0.2">
      <c r="A135" s="69" t="s">
        <v>123</v>
      </c>
      <c r="B135" s="70" t="s">
        <v>789</v>
      </c>
      <c r="C135" s="68">
        <v>182.9</v>
      </c>
      <c r="D135" s="68">
        <v>166.7</v>
      </c>
      <c r="E135" s="68">
        <v>186</v>
      </c>
      <c r="F135" s="68">
        <v>144</v>
      </c>
      <c r="G135" s="68">
        <v>114.7</v>
      </c>
      <c r="H135" s="68">
        <v>111</v>
      </c>
      <c r="I135" s="68">
        <v>114.7</v>
      </c>
      <c r="J135" s="68">
        <v>114.7</v>
      </c>
      <c r="K135" s="68">
        <v>108</v>
      </c>
      <c r="L135" s="68">
        <v>111.6</v>
      </c>
      <c r="M135" s="68">
        <v>105</v>
      </c>
      <c r="N135" s="68">
        <v>108.5</v>
      </c>
      <c r="O135" s="71">
        <v>1567.8</v>
      </c>
      <c r="P135" s="115" t="s">
        <v>791</v>
      </c>
      <c r="Q135" s="80"/>
    </row>
    <row r="136" spans="1:17" s="70" customFormat="1" x14ac:dyDescent="0.2">
      <c r="A136" s="69" t="s">
        <v>240</v>
      </c>
      <c r="B136" s="70" t="s">
        <v>239</v>
      </c>
      <c r="C136" s="68">
        <v>38</v>
      </c>
      <c r="D136" s="68">
        <v>70</v>
      </c>
      <c r="E136" s="68">
        <v>138</v>
      </c>
      <c r="F136" s="68">
        <v>194</v>
      </c>
      <c r="G136" s="68">
        <v>284</v>
      </c>
      <c r="H136" s="68">
        <v>297</v>
      </c>
      <c r="I136" s="68">
        <v>291</v>
      </c>
      <c r="J136" s="68">
        <v>238</v>
      </c>
      <c r="K136" s="68">
        <v>150</v>
      </c>
      <c r="L136" s="68">
        <v>93</v>
      </c>
      <c r="M136" s="68">
        <v>36</v>
      </c>
      <c r="N136" s="68">
        <v>29</v>
      </c>
      <c r="O136" s="71">
        <v>1858</v>
      </c>
      <c r="P136" s="115" t="s">
        <v>241</v>
      </c>
      <c r="Q136" s="80"/>
    </row>
    <row r="137" spans="1:17" s="70" customFormat="1" x14ac:dyDescent="0.2">
      <c r="A137" s="69" t="s">
        <v>130</v>
      </c>
      <c r="B137" s="70" t="s">
        <v>794</v>
      </c>
      <c r="C137" s="68">
        <v>245</v>
      </c>
      <c r="D137" s="68">
        <v>246</v>
      </c>
      <c r="E137" s="68">
        <v>272</v>
      </c>
      <c r="F137" s="68">
        <v>239</v>
      </c>
      <c r="G137" s="68">
        <v>195</v>
      </c>
      <c r="H137" s="68">
        <v>171</v>
      </c>
      <c r="I137" s="68">
        <v>180</v>
      </c>
      <c r="J137" s="68">
        <v>172</v>
      </c>
      <c r="K137" s="68">
        <v>162</v>
      </c>
      <c r="L137" s="68">
        <v>182</v>
      </c>
      <c r="M137" s="68">
        <v>200</v>
      </c>
      <c r="N137" s="68">
        <v>226</v>
      </c>
      <c r="O137" s="71">
        <v>2489</v>
      </c>
      <c r="P137" s="115" t="s">
        <v>795</v>
      </c>
      <c r="Q137" s="80"/>
    </row>
    <row r="138" spans="1:17" s="70" customFormat="1" x14ac:dyDescent="0.2">
      <c r="A138" s="69" t="s">
        <v>135</v>
      </c>
      <c r="B138" s="70" t="s">
        <v>796</v>
      </c>
      <c r="C138" s="68">
        <v>248</v>
      </c>
      <c r="D138" s="68">
        <v>206.2</v>
      </c>
      <c r="E138" s="68">
        <v>198.4</v>
      </c>
      <c r="F138" s="68">
        <v>159</v>
      </c>
      <c r="G138" s="68">
        <v>130.19999999999999</v>
      </c>
      <c r="H138" s="68">
        <v>117</v>
      </c>
      <c r="I138" s="68">
        <v>136.4</v>
      </c>
      <c r="J138" s="68">
        <v>155</v>
      </c>
      <c r="K138" s="68">
        <v>177</v>
      </c>
      <c r="L138" s="68">
        <v>201.5</v>
      </c>
      <c r="M138" s="68">
        <v>207</v>
      </c>
      <c r="N138" s="68">
        <v>229.4</v>
      </c>
      <c r="O138" s="71">
        <v>2165.1</v>
      </c>
      <c r="P138" s="72" t="s">
        <v>283</v>
      </c>
      <c r="Q138" s="80"/>
    </row>
    <row r="139" spans="1:17" s="70" customFormat="1" x14ac:dyDescent="0.2">
      <c r="A139" s="69" t="s">
        <v>88</v>
      </c>
      <c r="B139" s="70" t="s">
        <v>740</v>
      </c>
      <c r="C139" s="68">
        <v>143</v>
      </c>
      <c r="D139" s="68">
        <v>94.2</v>
      </c>
      <c r="E139" s="68">
        <v>90.8</v>
      </c>
      <c r="F139" s="68">
        <v>101.7</v>
      </c>
      <c r="G139" s="68">
        <v>140.4</v>
      </c>
      <c r="H139" s="68">
        <v>146.1</v>
      </c>
      <c r="I139" s="68">
        <v>212</v>
      </c>
      <c r="J139" s="68">
        <v>188.9</v>
      </c>
      <c r="K139" s="68">
        <v>172.3</v>
      </c>
      <c r="L139" s="68">
        <v>193.9</v>
      </c>
      <c r="M139" s="68">
        <v>180.1</v>
      </c>
      <c r="N139" s="68">
        <v>172.2</v>
      </c>
      <c r="O139" s="71">
        <v>1835.6</v>
      </c>
      <c r="P139" s="115" t="s">
        <v>743</v>
      </c>
      <c r="Q139" s="80"/>
    </row>
    <row r="140" spans="1:17" s="70" customFormat="1" x14ac:dyDescent="0.2">
      <c r="A140" s="69" t="s">
        <v>805</v>
      </c>
      <c r="B140" s="70" t="s">
        <v>804</v>
      </c>
      <c r="C140" s="77">
        <v>186</v>
      </c>
      <c r="D140" s="77">
        <v>155.4</v>
      </c>
      <c r="E140" s="77">
        <v>198.4</v>
      </c>
      <c r="F140" s="77">
        <v>192</v>
      </c>
      <c r="G140" s="77">
        <v>210.8</v>
      </c>
      <c r="H140" s="77">
        <v>198</v>
      </c>
      <c r="I140" s="77">
        <v>186</v>
      </c>
      <c r="J140" s="77">
        <v>204.6</v>
      </c>
      <c r="K140" s="77">
        <v>192</v>
      </c>
      <c r="L140" s="77">
        <v>226.3</v>
      </c>
      <c r="M140" s="77">
        <v>216</v>
      </c>
      <c r="N140" s="77">
        <v>164.3</v>
      </c>
      <c r="O140" s="71">
        <v>2330</v>
      </c>
      <c r="P140" s="115"/>
      <c r="Q140" s="80"/>
    </row>
    <row r="141" spans="1:17" s="70" customFormat="1" x14ac:dyDescent="0.2">
      <c r="A141" s="69" t="s">
        <v>421</v>
      </c>
      <c r="B141" s="70" t="s">
        <v>404</v>
      </c>
      <c r="C141" s="68">
        <v>213.5</v>
      </c>
      <c r="D141" s="68">
        <v>212.7</v>
      </c>
      <c r="E141" s="68">
        <v>259.2</v>
      </c>
      <c r="F141" s="68">
        <v>251.8</v>
      </c>
      <c r="G141" s="68">
        <v>280.60000000000002</v>
      </c>
      <c r="H141" s="68">
        <v>286.10000000000002</v>
      </c>
      <c r="I141" s="68">
        <v>306.2</v>
      </c>
      <c r="J141" s="68">
        <v>303.10000000000002</v>
      </c>
      <c r="K141" s="68">
        <v>278.8</v>
      </c>
      <c r="L141" s="68">
        <v>244</v>
      </c>
      <c r="M141" s="68">
        <v>200.4</v>
      </c>
      <c r="N141" s="68">
        <v>199.5</v>
      </c>
      <c r="O141" s="71">
        <v>3035.9</v>
      </c>
      <c r="P141" s="72" t="s">
        <v>283</v>
      </c>
      <c r="Q141" s="80"/>
    </row>
    <row r="142" spans="1:17" s="70" customFormat="1" x14ac:dyDescent="0.2">
      <c r="A142" s="69" t="s">
        <v>422</v>
      </c>
      <c r="B142" s="70" t="s">
        <v>404</v>
      </c>
      <c r="C142" s="68">
        <v>143.4</v>
      </c>
      <c r="D142" s="68">
        <v>155</v>
      </c>
      <c r="E142" s="68">
        <v>192.5</v>
      </c>
      <c r="F142" s="68">
        <v>209.8</v>
      </c>
      <c r="G142" s="68">
        <v>249.2</v>
      </c>
      <c r="H142" s="68">
        <v>281.3</v>
      </c>
      <c r="I142" s="68">
        <v>293.89999999999998</v>
      </c>
      <c r="J142" s="68">
        <v>270.5</v>
      </c>
      <c r="K142" s="68">
        <v>236.5</v>
      </c>
      <c r="L142" s="68">
        <v>228.8</v>
      </c>
      <c r="M142" s="68">
        <v>168.3</v>
      </c>
      <c r="N142" s="68">
        <v>148.69999999999999</v>
      </c>
      <c r="O142" s="71">
        <v>2577.9</v>
      </c>
      <c r="P142" s="72" t="s">
        <v>283</v>
      </c>
      <c r="Q142" s="80"/>
    </row>
    <row r="143" spans="1:17" s="70" customFormat="1" x14ac:dyDescent="0.2">
      <c r="A143" s="69" t="s">
        <v>616</v>
      </c>
      <c r="B143" s="70" t="s">
        <v>611</v>
      </c>
      <c r="C143" s="68">
        <v>265.7</v>
      </c>
      <c r="D143" s="68">
        <v>277.60000000000002</v>
      </c>
      <c r="E143" s="68">
        <v>274.3</v>
      </c>
      <c r="F143" s="68">
        <v>285.60000000000002</v>
      </c>
      <c r="G143" s="68">
        <v>317.39999999999998</v>
      </c>
      <c r="H143" s="68">
        <v>348</v>
      </c>
      <c r="I143" s="68">
        <v>352.3</v>
      </c>
      <c r="J143" s="68">
        <v>322.39999999999998</v>
      </c>
      <c r="K143" s="68">
        <v>301.60000000000002</v>
      </c>
      <c r="L143" s="68">
        <v>275.2</v>
      </c>
      <c r="M143" s="68">
        <v>263.89999999999998</v>
      </c>
      <c r="N143" s="68">
        <v>246.7</v>
      </c>
      <c r="O143" s="71">
        <v>3530.7</v>
      </c>
      <c r="P143" s="72" t="s">
        <v>283</v>
      </c>
      <c r="Q143" s="80"/>
    </row>
    <row r="144" spans="1:17" s="70" customFormat="1" x14ac:dyDescent="0.2">
      <c r="A144" s="69" t="s">
        <v>423</v>
      </c>
      <c r="B144" s="70" t="s">
        <v>404</v>
      </c>
      <c r="C144" s="68">
        <v>132.1</v>
      </c>
      <c r="D144" s="68">
        <v>145.69999999999999</v>
      </c>
      <c r="E144" s="68">
        <v>178.3</v>
      </c>
      <c r="F144" s="68">
        <v>214.8</v>
      </c>
      <c r="G144" s="68">
        <v>264.7</v>
      </c>
      <c r="H144" s="68">
        <v>287.2</v>
      </c>
      <c r="I144" s="68">
        <v>295.2</v>
      </c>
      <c r="J144" s="68">
        <v>273.7</v>
      </c>
      <c r="K144" s="68">
        <v>232.6</v>
      </c>
      <c r="L144" s="68">
        <v>196.6</v>
      </c>
      <c r="M144" s="68">
        <v>117.1</v>
      </c>
      <c r="N144" s="68">
        <v>102.4</v>
      </c>
      <c r="O144" s="71">
        <v>2440.4</v>
      </c>
      <c r="P144" s="72" t="s">
        <v>283</v>
      </c>
      <c r="Q144" s="80"/>
    </row>
    <row r="145" spans="1:17" s="70" customFormat="1" x14ac:dyDescent="0.2">
      <c r="A145" s="69" t="s">
        <v>367</v>
      </c>
      <c r="B145" s="70" t="s">
        <v>360</v>
      </c>
      <c r="C145" s="68">
        <v>32.4</v>
      </c>
      <c r="D145" s="68">
        <v>94</v>
      </c>
      <c r="E145" s="68">
        <v>172.2</v>
      </c>
      <c r="F145" s="68">
        <v>216.5</v>
      </c>
      <c r="G145" s="68">
        <v>180.5</v>
      </c>
      <c r="H145" s="68">
        <v>200.2</v>
      </c>
      <c r="I145" s="68">
        <v>236.8</v>
      </c>
      <c r="J145" s="68">
        <v>156.80000000000001</v>
      </c>
      <c r="K145" s="68">
        <v>87.9</v>
      </c>
      <c r="L145" s="68">
        <v>51.4</v>
      </c>
      <c r="M145" s="68">
        <v>35.6</v>
      </c>
      <c r="N145" s="68">
        <v>12.6</v>
      </c>
      <c r="O145" s="71">
        <v>1476.8</v>
      </c>
      <c r="P145" s="115" t="s">
        <v>368</v>
      </c>
      <c r="Q145" s="80"/>
    </row>
    <row r="146" spans="1:17" s="70" customFormat="1" x14ac:dyDescent="0.2">
      <c r="A146" s="69" t="s">
        <v>109</v>
      </c>
      <c r="B146" s="70" t="s">
        <v>317</v>
      </c>
      <c r="C146" s="68">
        <v>93</v>
      </c>
      <c r="D146" s="68">
        <v>149</v>
      </c>
      <c r="E146" s="68">
        <v>207</v>
      </c>
      <c r="F146" s="68">
        <v>223</v>
      </c>
      <c r="G146" s="68">
        <v>266</v>
      </c>
      <c r="H146" s="68">
        <v>264</v>
      </c>
      <c r="I146" s="68">
        <v>243</v>
      </c>
      <c r="J146" s="68">
        <v>218</v>
      </c>
      <c r="K146" s="68">
        <v>182</v>
      </c>
      <c r="L146" s="68">
        <v>152</v>
      </c>
      <c r="M146" s="68">
        <v>93</v>
      </c>
      <c r="N146" s="68">
        <v>62</v>
      </c>
      <c r="O146" s="71">
        <v>2142</v>
      </c>
      <c r="P146" s="115" t="s">
        <v>777</v>
      </c>
      <c r="Q146" s="80"/>
    </row>
    <row r="147" spans="1:17" s="70" customFormat="1" x14ac:dyDescent="0.2">
      <c r="A147" s="69" t="s">
        <v>350</v>
      </c>
      <c r="B147" s="70" t="s">
        <v>349</v>
      </c>
      <c r="C147" s="68">
        <v>71</v>
      </c>
      <c r="D147" s="68">
        <v>88</v>
      </c>
      <c r="E147" s="68">
        <v>133</v>
      </c>
      <c r="F147" s="68">
        <v>180</v>
      </c>
      <c r="G147" s="68">
        <v>251</v>
      </c>
      <c r="H147" s="68">
        <v>300</v>
      </c>
      <c r="I147" s="68">
        <v>322</v>
      </c>
      <c r="J147" s="68">
        <v>295</v>
      </c>
      <c r="K147" s="68">
        <v>243</v>
      </c>
      <c r="L147" s="68">
        <v>164</v>
      </c>
      <c r="M147" s="68">
        <v>102</v>
      </c>
      <c r="N147" s="68">
        <v>68</v>
      </c>
      <c r="O147" s="71">
        <v>2218</v>
      </c>
      <c r="P147" s="115" t="s">
        <v>351</v>
      </c>
      <c r="Q147" s="80"/>
    </row>
    <row r="148" spans="1:17" s="70" customFormat="1" x14ac:dyDescent="0.2">
      <c r="A148" s="69" t="s">
        <v>424</v>
      </c>
      <c r="B148" s="70" t="s">
        <v>404</v>
      </c>
      <c r="C148" s="68">
        <v>189.4</v>
      </c>
      <c r="D148" s="68">
        <v>193.8</v>
      </c>
      <c r="E148" s="68">
        <v>257.89999999999998</v>
      </c>
      <c r="F148" s="68">
        <v>286.39999999999998</v>
      </c>
      <c r="G148" s="68">
        <v>303.89999999999998</v>
      </c>
      <c r="H148" s="68">
        <v>283.60000000000002</v>
      </c>
      <c r="I148" s="68">
        <v>282</v>
      </c>
      <c r="J148" s="68">
        <v>262.39999999999998</v>
      </c>
      <c r="K148" s="68">
        <v>228.2</v>
      </c>
      <c r="L148" s="68">
        <v>214.6</v>
      </c>
      <c r="M148" s="68">
        <v>193.9</v>
      </c>
      <c r="N148" s="68">
        <v>183.6</v>
      </c>
      <c r="O148" s="71">
        <v>2879.7</v>
      </c>
      <c r="P148" s="72" t="s">
        <v>283</v>
      </c>
      <c r="Q148" s="80"/>
    </row>
    <row r="149" spans="1:17" s="70" customFormat="1" x14ac:dyDescent="0.2">
      <c r="A149" s="69" t="s">
        <v>93</v>
      </c>
      <c r="B149" s="70" t="s">
        <v>758</v>
      </c>
      <c r="C149" s="68">
        <v>189.1</v>
      </c>
      <c r="D149" s="68">
        <v>180.8</v>
      </c>
      <c r="E149" s="68">
        <v>238.7</v>
      </c>
      <c r="F149" s="68">
        <v>255</v>
      </c>
      <c r="G149" s="68">
        <v>260.39999999999998</v>
      </c>
      <c r="H149" s="68">
        <v>255</v>
      </c>
      <c r="I149" s="68">
        <v>282.10000000000002</v>
      </c>
      <c r="J149" s="68">
        <v>294.5</v>
      </c>
      <c r="K149" s="68">
        <v>300.7</v>
      </c>
      <c r="L149" s="68">
        <v>279</v>
      </c>
      <c r="M149" s="68">
        <v>231</v>
      </c>
      <c r="N149" s="68">
        <v>217</v>
      </c>
      <c r="O149" s="71">
        <v>2983.3</v>
      </c>
      <c r="P149" s="115" t="s">
        <v>759</v>
      </c>
      <c r="Q149" s="80"/>
    </row>
    <row r="150" spans="1:17" s="70" customFormat="1" x14ac:dyDescent="0.2">
      <c r="A150" s="69" t="s">
        <v>663</v>
      </c>
      <c r="B150" s="70" t="s">
        <v>658</v>
      </c>
      <c r="C150" s="68">
        <v>250.1</v>
      </c>
      <c r="D150" s="68">
        <v>224.8</v>
      </c>
      <c r="E150" s="68">
        <v>238.8</v>
      </c>
      <c r="F150" s="68">
        <v>236.9</v>
      </c>
      <c r="G150" s="68">
        <v>276</v>
      </c>
      <c r="H150" s="68">
        <v>266.89999999999998</v>
      </c>
      <c r="I150" s="68">
        <v>283.89999999999998</v>
      </c>
      <c r="J150" s="68">
        <v>284.10000000000002</v>
      </c>
      <c r="K150" s="68">
        <v>280.8</v>
      </c>
      <c r="L150" s="68">
        <v>269.5</v>
      </c>
      <c r="M150" s="68">
        <v>248.7</v>
      </c>
      <c r="N150" s="68">
        <v>263.89999999999998</v>
      </c>
      <c r="O150" s="71">
        <v>3124.4</v>
      </c>
      <c r="P150" s="115" t="s">
        <v>664</v>
      </c>
      <c r="Q150" s="80"/>
    </row>
    <row r="151" spans="1:17" s="70" customFormat="1" x14ac:dyDescent="0.2">
      <c r="A151" s="69" t="s">
        <v>551</v>
      </c>
      <c r="B151" s="70" t="s">
        <v>546</v>
      </c>
      <c r="C151" s="68">
        <v>307</v>
      </c>
      <c r="D151" s="68">
        <v>274</v>
      </c>
      <c r="E151" s="68">
        <v>260</v>
      </c>
      <c r="F151" s="68">
        <v>220</v>
      </c>
      <c r="G151" s="68">
        <v>208</v>
      </c>
      <c r="H151" s="68">
        <v>201</v>
      </c>
      <c r="I151" s="68">
        <v>151</v>
      </c>
      <c r="J151" s="68">
        <v>127</v>
      </c>
      <c r="K151" s="68">
        <v>171</v>
      </c>
      <c r="L151" s="68">
        <v>242</v>
      </c>
      <c r="M151" s="68">
        <v>294</v>
      </c>
      <c r="N151" s="68">
        <v>313</v>
      </c>
      <c r="O151" s="71">
        <v>2768</v>
      </c>
      <c r="P151" s="115" t="s">
        <v>550</v>
      </c>
      <c r="Q151" s="80"/>
    </row>
    <row r="152" spans="1:17" s="70" customFormat="1" x14ac:dyDescent="0.2">
      <c r="A152" s="69" t="s">
        <v>634</v>
      </c>
      <c r="B152" s="70" t="s">
        <v>633</v>
      </c>
      <c r="C152" s="68">
        <v>288.3</v>
      </c>
      <c r="D152" s="68">
        <v>237.8</v>
      </c>
      <c r="E152" s="68">
        <v>220.1</v>
      </c>
      <c r="F152" s="68">
        <v>195</v>
      </c>
      <c r="G152" s="68">
        <v>241.8</v>
      </c>
      <c r="H152" s="68">
        <v>225</v>
      </c>
      <c r="I152" s="68">
        <v>182.9</v>
      </c>
      <c r="J152" s="68">
        <v>213.9</v>
      </c>
      <c r="K152" s="68">
        <v>225</v>
      </c>
      <c r="L152" s="68">
        <v>235.6</v>
      </c>
      <c r="M152" s="68">
        <v>237</v>
      </c>
      <c r="N152" s="68">
        <v>251.1</v>
      </c>
      <c r="O152" s="71">
        <v>2753.5</v>
      </c>
      <c r="P152" s="115" t="s">
        <v>613</v>
      </c>
      <c r="Q152" s="80"/>
    </row>
    <row r="153" spans="1:17" s="70" customFormat="1" x14ac:dyDescent="0.2">
      <c r="A153" s="69" t="s">
        <v>80</v>
      </c>
      <c r="B153" s="70" t="s">
        <v>737</v>
      </c>
      <c r="C153" s="68">
        <v>177.2</v>
      </c>
      <c r="D153" s="68">
        <v>178.6</v>
      </c>
      <c r="E153" s="68">
        <v>204.5</v>
      </c>
      <c r="F153" s="68">
        <v>232.5</v>
      </c>
      <c r="G153" s="68">
        <v>310.3</v>
      </c>
      <c r="H153" s="68">
        <v>353.4</v>
      </c>
      <c r="I153" s="68">
        <v>356.8</v>
      </c>
      <c r="J153" s="68">
        <v>339.7</v>
      </c>
      <c r="K153" s="68">
        <v>303.89999999999998</v>
      </c>
      <c r="L153" s="68">
        <v>282.60000000000002</v>
      </c>
      <c r="M153" s="68">
        <v>253.2</v>
      </c>
      <c r="N153" s="68">
        <v>182.4</v>
      </c>
      <c r="O153" s="71">
        <v>3175.1</v>
      </c>
      <c r="P153" s="72" t="s">
        <v>283</v>
      </c>
      <c r="Q153" s="80"/>
    </row>
    <row r="154" spans="1:17" s="70" customFormat="1" x14ac:dyDescent="0.2">
      <c r="A154" s="69" t="s">
        <v>716</v>
      </c>
      <c r="B154" s="70" t="s">
        <v>715</v>
      </c>
      <c r="C154" s="68">
        <v>238</v>
      </c>
      <c r="D154" s="68">
        <v>193</v>
      </c>
      <c r="E154" s="68">
        <v>189</v>
      </c>
      <c r="F154" s="68">
        <v>195</v>
      </c>
      <c r="G154" s="68">
        <v>187</v>
      </c>
      <c r="H154" s="68">
        <v>189</v>
      </c>
      <c r="I154" s="68">
        <v>139</v>
      </c>
      <c r="J154" s="68">
        <v>168</v>
      </c>
      <c r="K154" s="68">
        <v>157</v>
      </c>
      <c r="L154" s="68">
        <v>172</v>
      </c>
      <c r="M154" s="68">
        <v>178</v>
      </c>
      <c r="N154" s="68">
        <v>205</v>
      </c>
      <c r="O154" s="71">
        <v>2210</v>
      </c>
      <c r="P154" s="115" t="s">
        <v>639</v>
      </c>
      <c r="Q154" s="80"/>
    </row>
    <row r="155" spans="1:17" s="70" customFormat="1" x14ac:dyDescent="0.2">
      <c r="A155" s="69" t="s">
        <v>521</v>
      </c>
      <c r="B155" s="70" t="s">
        <v>517</v>
      </c>
      <c r="C155" s="68">
        <v>279</v>
      </c>
      <c r="D155" s="68">
        <v>257.60000000000002</v>
      </c>
      <c r="E155" s="68">
        <v>260.39999999999998</v>
      </c>
      <c r="F155" s="68">
        <v>255</v>
      </c>
      <c r="G155" s="68">
        <v>272.8</v>
      </c>
      <c r="H155" s="68">
        <v>252</v>
      </c>
      <c r="I155" s="68">
        <v>223.2</v>
      </c>
      <c r="J155" s="68">
        <v>195.3</v>
      </c>
      <c r="K155" s="68">
        <v>213</v>
      </c>
      <c r="L155" s="68">
        <v>275.89999999999998</v>
      </c>
      <c r="M155" s="68">
        <v>282</v>
      </c>
      <c r="N155" s="68">
        <v>279</v>
      </c>
      <c r="O155" s="71">
        <v>3045.2</v>
      </c>
      <c r="P155" s="115" t="s">
        <v>522</v>
      </c>
      <c r="Q155" s="80"/>
    </row>
    <row r="156" spans="1:17" s="70" customFormat="1" x14ac:dyDescent="0.2">
      <c r="A156" s="69" t="s">
        <v>724</v>
      </c>
      <c r="B156" s="70" t="s">
        <v>721</v>
      </c>
      <c r="C156" s="68">
        <v>262</v>
      </c>
      <c r="D156" s="68">
        <v>236</v>
      </c>
      <c r="E156" s="68">
        <v>249</v>
      </c>
      <c r="F156" s="68">
        <v>220</v>
      </c>
      <c r="G156" s="68">
        <v>234</v>
      </c>
      <c r="H156" s="68">
        <v>216</v>
      </c>
      <c r="I156" s="68">
        <v>169</v>
      </c>
      <c r="J156" s="68">
        <v>159</v>
      </c>
      <c r="K156" s="68">
        <v>191</v>
      </c>
      <c r="L156" s="68">
        <v>221</v>
      </c>
      <c r="M156" s="68">
        <v>241</v>
      </c>
      <c r="N156" s="68">
        <v>260</v>
      </c>
      <c r="O156" s="71">
        <v>2658</v>
      </c>
      <c r="P156" s="115" t="s">
        <v>725</v>
      </c>
      <c r="Q156" s="80"/>
    </row>
    <row r="157" spans="1:17" s="70" customFormat="1" x14ac:dyDescent="0.2">
      <c r="A157" s="69" t="s">
        <v>552</v>
      </c>
      <c r="B157" s="70" t="s">
        <v>546</v>
      </c>
      <c r="C157" s="68">
        <v>275</v>
      </c>
      <c r="D157" s="68">
        <v>255</v>
      </c>
      <c r="E157" s="68">
        <v>267</v>
      </c>
      <c r="F157" s="68">
        <v>252</v>
      </c>
      <c r="G157" s="68">
        <v>273</v>
      </c>
      <c r="H157" s="68">
        <v>261</v>
      </c>
      <c r="I157" s="68">
        <v>233</v>
      </c>
      <c r="J157" s="68">
        <v>186</v>
      </c>
      <c r="K157" s="68">
        <v>237</v>
      </c>
      <c r="L157" s="68">
        <v>295</v>
      </c>
      <c r="M157" s="68">
        <v>297</v>
      </c>
      <c r="N157" s="68">
        <v>285</v>
      </c>
      <c r="O157" s="71">
        <v>3114</v>
      </c>
      <c r="P157" s="115" t="s">
        <v>550</v>
      </c>
      <c r="Q157" s="80"/>
    </row>
    <row r="158" spans="1:17" s="70" customFormat="1" x14ac:dyDescent="0.2">
      <c r="A158" s="69" t="s">
        <v>425</v>
      </c>
      <c r="B158" s="70" t="s">
        <v>404</v>
      </c>
      <c r="C158" s="68">
        <v>183.7</v>
      </c>
      <c r="D158" s="68">
        <v>174.3</v>
      </c>
      <c r="E158" s="68">
        <v>223.9</v>
      </c>
      <c r="F158" s="68">
        <v>257.8</v>
      </c>
      <c r="G158" s="68">
        <v>285</v>
      </c>
      <c r="H158" s="68">
        <v>305.5</v>
      </c>
      <c r="I158" s="68">
        <v>329.3</v>
      </c>
      <c r="J158" s="68">
        <v>293.89999999999998</v>
      </c>
      <c r="K158" s="68">
        <v>240.5</v>
      </c>
      <c r="L158" s="68">
        <v>213.6</v>
      </c>
      <c r="M158" s="68">
        <v>155.30000000000001</v>
      </c>
      <c r="N158" s="68">
        <v>147.1</v>
      </c>
      <c r="O158" s="71">
        <v>2809.9</v>
      </c>
      <c r="P158" s="72" t="s">
        <v>283</v>
      </c>
      <c r="Q158" s="80"/>
    </row>
    <row r="159" spans="1:17" s="70" customFormat="1" x14ac:dyDescent="0.2">
      <c r="A159" s="69" t="s">
        <v>118</v>
      </c>
      <c r="B159" s="70" t="s">
        <v>788</v>
      </c>
      <c r="C159" s="68">
        <v>174.7</v>
      </c>
      <c r="D159" s="68">
        <v>165.8</v>
      </c>
      <c r="E159" s="68">
        <v>187</v>
      </c>
      <c r="F159" s="68">
        <v>189.1</v>
      </c>
      <c r="G159" s="68">
        <v>198.5</v>
      </c>
      <c r="H159" s="68">
        <v>199.9</v>
      </c>
      <c r="I159" s="68">
        <v>221.4</v>
      </c>
      <c r="J159" s="68">
        <v>193.7</v>
      </c>
      <c r="K159" s="68">
        <v>175.7</v>
      </c>
      <c r="L159" s="68">
        <v>182.4</v>
      </c>
      <c r="M159" s="68">
        <v>162.19999999999999</v>
      </c>
      <c r="N159" s="68">
        <v>161.80000000000001</v>
      </c>
      <c r="O159" s="71">
        <v>2212.1999999999998</v>
      </c>
      <c r="P159" s="72" t="s">
        <v>283</v>
      </c>
      <c r="Q159" s="80"/>
    </row>
    <row r="160" spans="1:17" s="70" customFormat="1" x14ac:dyDescent="0.2">
      <c r="A160" s="69" t="s">
        <v>105</v>
      </c>
      <c r="B160" s="70" t="s">
        <v>774</v>
      </c>
      <c r="C160" s="68">
        <v>270.7</v>
      </c>
      <c r="D160" s="68">
        <v>249.4</v>
      </c>
      <c r="E160" s="68">
        <v>271.60000000000002</v>
      </c>
      <c r="F160" s="68">
        <v>277.39999999999998</v>
      </c>
      <c r="G160" s="68">
        <v>299.10000000000002</v>
      </c>
      <c r="H160" s="68">
        <v>231.8</v>
      </c>
      <c r="I160" s="68">
        <v>155</v>
      </c>
      <c r="J160" s="68">
        <v>147.69999999999999</v>
      </c>
      <c r="K160" s="68">
        <v>218.8</v>
      </c>
      <c r="L160" s="68">
        <v>283.5</v>
      </c>
      <c r="M160" s="68">
        <v>273.3</v>
      </c>
      <c r="N160" s="68">
        <v>272</v>
      </c>
      <c r="O160" s="71">
        <v>2950.3</v>
      </c>
      <c r="P160" s="72" t="s">
        <v>283</v>
      </c>
      <c r="Q160" s="80"/>
    </row>
    <row r="161" spans="1:17" s="70" customFormat="1" x14ac:dyDescent="0.2">
      <c r="A161" s="69" t="s">
        <v>689</v>
      </c>
      <c r="B161" s="70" t="s">
        <v>688</v>
      </c>
      <c r="C161" s="68">
        <v>176.7</v>
      </c>
      <c r="D161" s="68">
        <v>170.8</v>
      </c>
      <c r="E161" s="68">
        <v>207.7</v>
      </c>
      <c r="F161" s="68">
        <v>222</v>
      </c>
      <c r="G161" s="68">
        <v>254.2</v>
      </c>
      <c r="H161" s="68">
        <v>264</v>
      </c>
      <c r="I161" s="68">
        <v>285.2</v>
      </c>
      <c r="J161" s="68">
        <v>306.89999999999998</v>
      </c>
      <c r="K161" s="68">
        <v>306</v>
      </c>
      <c r="L161" s="68">
        <v>319.3</v>
      </c>
      <c r="M161" s="68">
        <v>273</v>
      </c>
      <c r="N161" s="68">
        <v>213.9</v>
      </c>
      <c r="O161" s="71">
        <v>2999.7</v>
      </c>
      <c r="P161" s="115" t="s">
        <v>690</v>
      </c>
      <c r="Q161" s="80"/>
    </row>
    <row r="162" spans="1:17" s="70" customFormat="1" x14ac:dyDescent="0.2">
      <c r="A162" s="69" t="s">
        <v>735</v>
      </c>
      <c r="B162" s="70" t="s">
        <v>734</v>
      </c>
      <c r="C162" s="68">
        <v>353</v>
      </c>
      <c r="D162" s="68">
        <v>300</v>
      </c>
      <c r="E162" s="68">
        <v>312</v>
      </c>
      <c r="F162" s="68">
        <v>306</v>
      </c>
      <c r="G162" s="68">
        <v>304</v>
      </c>
      <c r="H162" s="68">
        <v>287</v>
      </c>
      <c r="I162" s="68">
        <v>305</v>
      </c>
      <c r="J162" s="68">
        <v>323</v>
      </c>
      <c r="K162" s="68">
        <v>319</v>
      </c>
      <c r="L162" s="68">
        <v>343</v>
      </c>
      <c r="M162" s="68">
        <v>348</v>
      </c>
      <c r="N162" s="68">
        <v>348</v>
      </c>
      <c r="O162" s="71">
        <v>3870</v>
      </c>
      <c r="P162" s="72" t="s">
        <v>283</v>
      </c>
      <c r="Q162" s="80"/>
    </row>
    <row r="163" spans="1:17" s="70" customFormat="1" x14ac:dyDescent="0.2">
      <c r="A163" s="69" t="s">
        <v>556</v>
      </c>
      <c r="B163" s="70" t="s">
        <v>554</v>
      </c>
      <c r="C163" s="68">
        <v>341</v>
      </c>
      <c r="D163" s="68">
        <v>311</v>
      </c>
      <c r="E163" s="68">
        <v>310</v>
      </c>
      <c r="F163" s="68">
        <v>330</v>
      </c>
      <c r="G163" s="68">
        <v>300</v>
      </c>
      <c r="H163" s="68">
        <v>300</v>
      </c>
      <c r="I163" s="68">
        <v>279</v>
      </c>
      <c r="J163" s="68">
        <v>279</v>
      </c>
      <c r="K163" s="68">
        <v>300</v>
      </c>
      <c r="L163" s="68">
        <v>310</v>
      </c>
      <c r="M163" s="68">
        <v>330</v>
      </c>
      <c r="N163" s="68">
        <v>341</v>
      </c>
      <c r="O163" s="71">
        <v>3737.1</v>
      </c>
      <c r="P163" s="115" t="s">
        <v>557</v>
      </c>
      <c r="Q163" s="80"/>
    </row>
    <row r="164" spans="1:17" s="70" customFormat="1" x14ac:dyDescent="0.2">
      <c r="A164" s="69" t="s">
        <v>353</v>
      </c>
      <c r="B164" s="70" t="s">
        <v>352</v>
      </c>
      <c r="C164" s="68">
        <v>31</v>
      </c>
      <c r="D164" s="68">
        <v>57</v>
      </c>
      <c r="E164" s="68">
        <v>124</v>
      </c>
      <c r="F164" s="68">
        <v>180</v>
      </c>
      <c r="G164" s="68">
        <v>279</v>
      </c>
      <c r="H164" s="68">
        <v>270</v>
      </c>
      <c r="I164" s="68">
        <v>310</v>
      </c>
      <c r="J164" s="68">
        <v>248</v>
      </c>
      <c r="K164" s="68">
        <v>210</v>
      </c>
      <c r="L164" s="68">
        <v>155</v>
      </c>
      <c r="M164" s="68">
        <v>60</v>
      </c>
      <c r="N164" s="68">
        <v>31</v>
      </c>
      <c r="O164" s="71">
        <v>1955</v>
      </c>
      <c r="P164" s="115" t="s">
        <v>354</v>
      </c>
      <c r="Q164" s="80"/>
    </row>
    <row r="165" spans="1:17" s="70" customFormat="1" x14ac:dyDescent="0.2">
      <c r="A165" s="69" t="s">
        <v>652</v>
      </c>
      <c r="B165" s="70" t="s">
        <v>651</v>
      </c>
      <c r="C165" s="68">
        <v>124</v>
      </c>
      <c r="D165" s="68">
        <v>140</v>
      </c>
      <c r="E165" s="68">
        <v>155</v>
      </c>
      <c r="F165" s="68">
        <v>150</v>
      </c>
      <c r="G165" s="68">
        <v>155</v>
      </c>
      <c r="H165" s="68">
        <v>120</v>
      </c>
      <c r="I165" s="68">
        <v>124</v>
      </c>
      <c r="J165" s="68">
        <v>155</v>
      </c>
      <c r="K165" s="68">
        <v>120</v>
      </c>
      <c r="L165" s="68">
        <v>155</v>
      </c>
      <c r="M165" s="68">
        <v>150</v>
      </c>
      <c r="N165" s="68">
        <v>124</v>
      </c>
      <c r="O165" s="71">
        <v>1672</v>
      </c>
      <c r="P165" s="115" t="s">
        <v>653</v>
      </c>
      <c r="Q165" s="80"/>
    </row>
    <row r="166" spans="1:17" s="70" customFormat="1" x14ac:dyDescent="0.2">
      <c r="A166" s="69" t="s">
        <v>90</v>
      </c>
      <c r="B166" s="70" t="s">
        <v>753</v>
      </c>
      <c r="C166" s="68">
        <v>203.9</v>
      </c>
      <c r="D166" s="68">
        <v>201.2</v>
      </c>
      <c r="E166" s="68">
        <v>225.8</v>
      </c>
      <c r="F166" s="68">
        <v>235.4</v>
      </c>
      <c r="G166" s="68">
        <v>227.1</v>
      </c>
      <c r="H166" s="68">
        <v>123.1</v>
      </c>
      <c r="I166" s="68">
        <v>93.1</v>
      </c>
      <c r="J166" s="68">
        <v>104.9</v>
      </c>
      <c r="K166" s="68">
        <v>116.2</v>
      </c>
      <c r="L166" s="68">
        <v>182.6</v>
      </c>
      <c r="M166" s="68">
        <v>190.8</v>
      </c>
      <c r="N166" s="68">
        <v>203.4</v>
      </c>
      <c r="O166" s="71">
        <v>2107.5</v>
      </c>
      <c r="P166" s="115" t="s">
        <v>755</v>
      </c>
      <c r="Q166" s="80"/>
    </row>
    <row r="167" spans="1:17" s="70" customFormat="1" x14ac:dyDescent="0.2">
      <c r="A167" s="69" t="s">
        <v>532</v>
      </c>
      <c r="B167" s="70" t="s">
        <v>527</v>
      </c>
      <c r="C167" s="68">
        <v>186.6</v>
      </c>
      <c r="D167" s="68">
        <v>187.2</v>
      </c>
      <c r="E167" s="68">
        <v>205.4</v>
      </c>
      <c r="F167" s="68">
        <v>204</v>
      </c>
      <c r="G167" s="68">
        <v>204.7</v>
      </c>
      <c r="H167" s="68">
        <v>146.30000000000001</v>
      </c>
      <c r="I167" s="68">
        <v>101.2</v>
      </c>
      <c r="J167" s="68">
        <v>77</v>
      </c>
      <c r="K167" s="68">
        <v>106.2</v>
      </c>
      <c r="L167" s="68">
        <v>161.4</v>
      </c>
      <c r="M167" s="68">
        <v>193.8</v>
      </c>
      <c r="N167" s="68">
        <v>178</v>
      </c>
      <c r="O167" s="71">
        <v>1951.8</v>
      </c>
      <c r="P167" s="115" t="s">
        <v>533</v>
      </c>
      <c r="Q167" s="80"/>
    </row>
    <row r="168" spans="1:17" s="70" customFormat="1" x14ac:dyDescent="0.2">
      <c r="A168" s="69" t="s">
        <v>380</v>
      </c>
      <c r="B168" s="70" t="s">
        <v>379</v>
      </c>
      <c r="C168" s="68">
        <v>170.5</v>
      </c>
      <c r="D168" s="68">
        <v>192.1</v>
      </c>
      <c r="E168" s="68">
        <v>217</v>
      </c>
      <c r="F168" s="68">
        <v>234</v>
      </c>
      <c r="G168" s="68">
        <v>213.9</v>
      </c>
      <c r="H168" s="68">
        <v>192</v>
      </c>
      <c r="I168" s="68">
        <v>201.5</v>
      </c>
      <c r="J168" s="68">
        <v>217</v>
      </c>
      <c r="K168" s="68">
        <v>174</v>
      </c>
      <c r="L168" s="68">
        <v>151.9</v>
      </c>
      <c r="M168" s="68">
        <v>144</v>
      </c>
      <c r="N168" s="68">
        <v>151.9</v>
      </c>
      <c r="O168" s="71">
        <v>2259.8000000000002</v>
      </c>
      <c r="P168" s="115" t="s">
        <v>381</v>
      </c>
      <c r="Q168" s="80"/>
    </row>
    <row r="169" spans="1:17" s="70" customFormat="1" x14ac:dyDescent="0.2">
      <c r="A169" s="69" t="s">
        <v>383</v>
      </c>
      <c r="B169" s="70" t="s">
        <v>382</v>
      </c>
      <c r="C169" s="68">
        <v>200</v>
      </c>
      <c r="D169" s="68">
        <v>234</v>
      </c>
      <c r="E169" s="68">
        <v>271</v>
      </c>
      <c r="F169" s="68">
        <v>292</v>
      </c>
      <c r="G169" s="68">
        <v>332</v>
      </c>
      <c r="H169" s="68">
        <v>322</v>
      </c>
      <c r="I169" s="68">
        <v>287</v>
      </c>
      <c r="J169" s="68">
        <v>258</v>
      </c>
      <c r="K169" s="68">
        <v>257</v>
      </c>
      <c r="L169" s="68">
        <v>272</v>
      </c>
      <c r="M169" s="68">
        <v>233</v>
      </c>
      <c r="N169" s="68">
        <v>190</v>
      </c>
      <c r="O169" s="71">
        <v>3148</v>
      </c>
      <c r="P169" s="115" t="s">
        <v>384</v>
      </c>
      <c r="Q169" s="80"/>
    </row>
    <row r="170" spans="1:17" s="70" customFormat="1" x14ac:dyDescent="0.2">
      <c r="A170" s="69" t="s">
        <v>383</v>
      </c>
      <c r="B170" s="70" t="s">
        <v>467</v>
      </c>
      <c r="C170" s="68">
        <v>182.9</v>
      </c>
      <c r="D170" s="68">
        <v>152.6</v>
      </c>
      <c r="E170" s="68">
        <v>148.80000000000001</v>
      </c>
      <c r="F170" s="68">
        <v>165</v>
      </c>
      <c r="G170" s="68">
        <v>222.7</v>
      </c>
      <c r="H170" s="68">
        <v>240</v>
      </c>
      <c r="I170" s="68">
        <v>235.6</v>
      </c>
      <c r="J170" s="68">
        <v>217</v>
      </c>
      <c r="K170" s="68">
        <v>189</v>
      </c>
      <c r="L170" s="68">
        <v>179.8</v>
      </c>
      <c r="M170" s="68">
        <v>171</v>
      </c>
      <c r="N170" s="68">
        <v>186</v>
      </c>
      <c r="O170" s="71">
        <v>2288.9</v>
      </c>
      <c r="P170" s="72" t="s">
        <v>283</v>
      </c>
      <c r="Q170" s="80"/>
    </row>
    <row r="171" spans="1:17" s="70" customFormat="1" x14ac:dyDescent="0.2">
      <c r="A171" s="69" t="s">
        <v>462</v>
      </c>
      <c r="B171" s="70" t="s">
        <v>458</v>
      </c>
      <c r="C171" s="68">
        <v>251.1</v>
      </c>
      <c r="D171" s="68">
        <v>229.6</v>
      </c>
      <c r="E171" s="68">
        <v>210.8</v>
      </c>
      <c r="F171" s="68">
        <v>186</v>
      </c>
      <c r="G171" s="68">
        <v>155</v>
      </c>
      <c r="H171" s="68">
        <v>120</v>
      </c>
      <c r="I171" s="68">
        <v>127.1</v>
      </c>
      <c r="J171" s="68">
        <v>161.19999999999999</v>
      </c>
      <c r="K171" s="68">
        <v>171</v>
      </c>
      <c r="L171" s="68">
        <v>207.7</v>
      </c>
      <c r="M171" s="68">
        <v>225</v>
      </c>
      <c r="N171" s="68">
        <v>238.7</v>
      </c>
      <c r="O171" s="71">
        <v>2283.1999999999998</v>
      </c>
      <c r="P171" s="115" t="s">
        <v>463</v>
      </c>
      <c r="Q171" s="80"/>
    </row>
    <row r="172" spans="1:17" s="70" customFormat="1" x14ac:dyDescent="0.2">
      <c r="A172" s="69" t="s">
        <v>547</v>
      </c>
      <c r="B172" s="70" t="s">
        <v>546</v>
      </c>
      <c r="C172" s="68">
        <v>164.3</v>
      </c>
      <c r="D172" s="68">
        <v>169.5</v>
      </c>
      <c r="E172" s="68">
        <v>173.6</v>
      </c>
      <c r="F172" s="68">
        <v>180</v>
      </c>
      <c r="G172" s="68">
        <v>176.7</v>
      </c>
      <c r="H172" s="68">
        <v>114</v>
      </c>
      <c r="I172" s="68">
        <v>99.2</v>
      </c>
      <c r="J172" s="68">
        <v>108.5</v>
      </c>
      <c r="K172" s="68">
        <v>114</v>
      </c>
      <c r="L172" s="68">
        <v>167.4</v>
      </c>
      <c r="M172" s="68">
        <v>186</v>
      </c>
      <c r="N172" s="68">
        <v>192.2</v>
      </c>
      <c r="O172" s="71">
        <v>1845.4</v>
      </c>
      <c r="P172" s="115" t="s">
        <v>548</v>
      </c>
      <c r="Q172" s="80"/>
    </row>
    <row r="173" spans="1:17" s="70" customFormat="1" x14ac:dyDescent="0.2">
      <c r="A173" s="69" t="s">
        <v>106</v>
      </c>
      <c r="B173" s="70" t="s">
        <v>774</v>
      </c>
      <c r="C173" s="68">
        <v>218.8</v>
      </c>
      <c r="D173" s="68">
        <v>215</v>
      </c>
      <c r="E173" s="68">
        <v>245.8</v>
      </c>
      <c r="F173" s="68">
        <v>276.60000000000002</v>
      </c>
      <c r="G173" s="68">
        <v>308.3</v>
      </c>
      <c r="H173" s="68">
        <v>269</v>
      </c>
      <c r="I173" s="68">
        <v>227.5</v>
      </c>
      <c r="J173" s="68">
        <v>234.9</v>
      </c>
      <c r="K173" s="68">
        <v>265.60000000000002</v>
      </c>
      <c r="L173" s="68">
        <v>290</v>
      </c>
      <c r="M173" s="68">
        <v>259.60000000000002</v>
      </c>
      <c r="N173" s="68">
        <v>222.9</v>
      </c>
      <c r="O173" s="71">
        <v>3034</v>
      </c>
      <c r="P173" s="72" t="s">
        <v>283</v>
      </c>
      <c r="Q173" s="80"/>
    </row>
    <row r="174" spans="1:17" s="70" customFormat="1" x14ac:dyDescent="0.2">
      <c r="A174" s="69" t="s">
        <v>426</v>
      </c>
      <c r="B174" s="70" t="s">
        <v>404</v>
      </c>
      <c r="C174" s="68">
        <v>245.2</v>
      </c>
      <c r="D174" s="68">
        <v>246.7</v>
      </c>
      <c r="E174" s="68">
        <v>314.60000000000002</v>
      </c>
      <c r="F174" s="68">
        <v>346.1</v>
      </c>
      <c r="G174" s="68">
        <v>388.1</v>
      </c>
      <c r="H174" s="68">
        <v>401.7</v>
      </c>
      <c r="I174" s="68">
        <v>390.9</v>
      </c>
      <c r="J174" s="68">
        <v>368.5</v>
      </c>
      <c r="K174" s="68">
        <v>337.1</v>
      </c>
      <c r="L174" s="68">
        <v>304.39999999999998</v>
      </c>
      <c r="M174" s="68">
        <v>246</v>
      </c>
      <c r="N174" s="68">
        <v>236</v>
      </c>
      <c r="O174" s="71">
        <v>3825.3</v>
      </c>
      <c r="P174" s="72" t="s">
        <v>283</v>
      </c>
      <c r="Q174" s="80"/>
    </row>
    <row r="175" spans="1:17" s="70" customFormat="1" x14ac:dyDescent="0.2">
      <c r="A175" s="69" t="s">
        <v>85</v>
      </c>
      <c r="B175" s="70" t="s">
        <v>740</v>
      </c>
      <c r="C175" s="68">
        <v>250.9</v>
      </c>
      <c r="D175" s="68">
        <v>226.7</v>
      </c>
      <c r="E175" s="68">
        <v>246.1</v>
      </c>
      <c r="F175" s="68">
        <v>248.9</v>
      </c>
      <c r="G175" s="68">
        <v>276.60000000000002</v>
      </c>
      <c r="H175" s="68">
        <v>257.3</v>
      </c>
      <c r="I175" s="68">
        <v>227.4</v>
      </c>
      <c r="J175" s="68">
        <v>219.6</v>
      </c>
      <c r="K175" s="68">
        <v>229</v>
      </c>
      <c r="L175" s="68">
        <v>281.7</v>
      </c>
      <c r="M175" s="68">
        <v>267.39999999999998</v>
      </c>
      <c r="N175" s="68">
        <v>258.60000000000002</v>
      </c>
      <c r="O175" s="71">
        <v>2990.2</v>
      </c>
      <c r="P175" s="115" t="s">
        <v>744</v>
      </c>
      <c r="Q175" s="80"/>
    </row>
    <row r="176" spans="1:17" s="70" customFormat="1" x14ac:dyDescent="0.2">
      <c r="A176" s="69" t="s">
        <v>542</v>
      </c>
      <c r="B176" s="70" t="s">
        <v>541</v>
      </c>
      <c r="C176" s="68">
        <v>175.2</v>
      </c>
      <c r="D176" s="68">
        <v>176.8</v>
      </c>
      <c r="E176" s="68">
        <v>176.9</v>
      </c>
      <c r="F176" s="68">
        <v>176.8</v>
      </c>
      <c r="G176" s="68">
        <v>159.5</v>
      </c>
      <c r="H176" s="68">
        <v>130.6</v>
      </c>
      <c r="I176" s="68">
        <v>119.2</v>
      </c>
      <c r="J176" s="68">
        <v>90.4</v>
      </c>
      <c r="K176" s="68">
        <v>95.9</v>
      </c>
      <c r="L176" s="68">
        <v>112.9</v>
      </c>
      <c r="M176" s="68">
        <v>134.6</v>
      </c>
      <c r="N176" s="68">
        <v>167.8</v>
      </c>
      <c r="O176" s="71">
        <v>1716.6</v>
      </c>
      <c r="P176" s="115" t="s">
        <v>543</v>
      </c>
      <c r="Q176" s="80"/>
    </row>
    <row r="177" spans="1:17" s="70" customFormat="1" x14ac:dyDescent="0.2">
      <c r="A177" s="69" t="s">
        <v>503</v>
      </c>
      <c r="B177" s="70" t="s">
        <v>501</v>
      </c>
      <c r="C177" s="68">
        <v>179.1</v>
      </c>
      <c r="D177" s="68">
        <v>169</v>
      </c>
      <c r="E177" s="68">
        <v>139.19999999999999</v>
      </c>
      <c r="F177" s="68">
        <v>184</v>
      </c>
      <c r="G177" s="68">
        <v>116.4</v>
      </c>
      <c r="H177" s="68">
        <v>50.6</v>
      </c>
      <c r="I177" s="68">
        <v>28.6</v>
      </c>
      <c r="J177" s="68">
        <v>32.299999999999997</v>
      </c>
      <c r="K177" s="68">
        <v>37.299999999999997</v>
      </c>
      <c r="L177" s="68">
        <v>65.3</v>
      </c>
      <c r="M177" s="68">
        <v>89</v>
      </c>
      <c r="N177" s="68">
        <v>139.19999999999999</v>
      </c>
      <c r="O177" s="71">
        <v>1230</v>
      </c>
      <c r="P177" s="72" t="s">
        <v>283</v>
      </c>
      <c r="Q177" s="80"/>
    </row>
    <row r="178" spans="1:17" s="70" customFormat="1" x14ac:dyDescent="0.2">
      <c r="A178" s="69" t="s">
        <v>310</v>
      </c>
      <c r="B178" s="70" t="s">
        <v>307</v>
      </c>
      <c r="C178" s="68">
        <v>143</v>
      </c>
      <c r="D178" s="68">
        <v>157</v>
      </c>
      <c r="E178" s="68">
        <v>208</v>
      </c>
      <c r="F178" s="68">
        <v>234</v>
      </c>
      <c r="G178" s="68">
        <v>291</v>
      </c>
      <c r="H178" s="68">
        <v>303</v>
      </c>
      <c r="I178" s="68">
        <v>353</v>
      </c>
      <c r="J178" s="68">
        <v>344</v>
      </c>
      <c r="K178" s="68">
        <v>261</v>
      </c>
      <c r="L178" s="68">
        <v>214</v>
      </c>
      <c r="M178" s="68">
        <v>156</v>
      </c>
      <c r="N178" s="68">
        <v>143</v>
      </c>
      <c r="O178" s="71">
        <v>2806</v>
      </c>
      <c r="P178" s="115" t="s">
        <v>311</v>
      </c>
      <c r="Q178" s="80"/>
    </row>
    <row r="179" spans="1:17" s="70" customFormat="1" x14ac:dyDescent="0.2">
      <c r="A179" s="69" t="s">
        <v>681</v>
      </c>
      <c r="B179" s="70" t="s">
        <v>676</v>
      </c>
      <c r="C179" s="68">
        <v>213.9</v>
      </c>
      <c r="D179" s="68">
        <v>196</v>
      </c>
      <c r="E179" s="68">
        <v>251.1</v>
      </c>
      <c r="F179" s="68">
        <v>273</v>
      </c>
      <c r="G179" s="68">
        <v>303.8</v>
      </c>
      <c r="H179" s="68">
        <v>288</v>
      </c>
      <c r="I179" s="68">
        <v>310</v>
      </c>
      <c r="J179" s="68">
        <v>319.3</v>
      </c>
      <c r="K179" s="68">
        <v>297</v>
      </c>
      <c r="L179" s="68">
        <v>279</v>
      </c>
      <c r="M179" s="68">
        <v>228</v>
      </c>
      <c r="N179" s="68">
        <v>207.7</v>
      </c>
      <c r="O179" s="71">
        <v>3166.8</v>
      </c>
      <c r="P179" s="115" t="s">
        <v>682</v>
      </c>
      <c r="Q179" s="80"/>
    </row>
    <row r="180" spans="1:17" s="70" customFormat="1" x14ac:dyDescent="0.2">
      <c r="A180" s="69" t="s">
        <v>330</v>
      </c>
      <c r="B180" s="70" t="s">
        <v>329</v>
      </c>
      <c r="C180" s="68">
        <v>71</v>
      </c>
      <c r="D180" s="68">
        <v>114</v>
      </c>
      <c r="E180" s="68">
        <v>149</v>
      </c>
      <c r="F180" s="68">
        <v>178</v>
      </c>
      <c r="G180" s="68">
        <v>235</v>
      </c>
      <c r="H180" s="68">
        <v>246</v>
      </c>
      <c r="I180" s="68">
        <v>293</v>
      </c>
      <c r="J180" s="68">
        <v>264</v>
      </c>
      <c r="K180" s="68">
        <v>183</v>
      </c>
      <c r="L180" s="68">
        <v>120</v>
      </c>
      <c r="M180" s="68">
        <v>66</v>
      </c>
      <c r="N180" s="68">
        <v>56</v>
      </c>
      <c r="O180" s="71">
        <v>1974</v>
      </c>
      <c r="P180" s="72"/>
      <c r="Q180" s="80"/>
    </row>
    <row r="181" spans="1:17" s="70" customFormat="1" x14ac:dyDescent="0.2">
      <c r="A181" s="69" t="s">
        <v>630</v>
      </c>
      <c r="B181" s="70" t="s">
        <v>623</v>
      </c>
      <c r="C181" s="68">
        <v>319</v>
      </c>
      <c r="D181" s="68">
        <v>280</v>
      </c>
      <c r="E181" s="68">
        <v>282</v>
      </c>
      <c r="F181" s="68">
        <v>279</v>
      </c>
      <c r="G181" s="68">
        <v>307</v>
      </c>
      <c r="H181" s="68">
        <v>297</v>
      </c>
      <c r="I181" s="68">
        <v>279</v>
      </c>
      <c r="J181" s="68">
        <v>310</v>
      </c>
      <c r="K181" s="68">
        <v>321</v>
      </c>
      <c r="L181" s="68">
        <v>316</v>
      </c>
      <c r="M181" s="68">
        <v>282</v>
      </c>
      <c r="N181" s="68">
        <v>310</v>
      </c>
      <c r="O181" s="71">
        <v>3582</v>
      </c>
      <c r="P181" s="115" t="s">
        <v>583</v>
      </c>
      <c r="Q181" s="80"/>
    </row>
    <row r="182" spans="1:17" s="70" customFormat="1" x14ac:dyDescent="0.2">
      <c r="A182" s="69" t="s">
        <v>524</v>
      </c>
      <c r="B182" s="70" t="s">
        <v>523</v>
      </c>
      <c r="C182" s="68">
        <v>217.5</v>
      </c>
      <c r="D182" s="68">
        <v>214</v>
      </c>
      <c r="E182" s="68">
        <v>227.9</v>
      </c>
      <c r="F182" s="68">
        <v>201.9</v>
      </c>
      <c r="G182" s="68">
        <v>208.6</v>
      </c>
      <c r="H182" s="68">
        <v>146</v>
      </c>
      <c r="I182" s="68">
        <v>141.6</v>
      </c>
      <c r="J182" s="68">
        <v>148.80000000000001</v>
      </c>
      <c r="K182" s="68">
        <v>152.5</v>
      </c>
      <c r="L182" s="68">
        <v>205.5</v>
      </c>
      <c r="M182" s="68">
        <v>234</v>
      </c>
      <c r="N182" s="68">
        <v>235.6</v>
      </c>
      <c r="O182" s="71">
        <v>2333.9</v>
      </c>
      <c r="P182" s="115" t="s">
        <v>525</v>
      </c>
      <c r="Q182" s="80"/>
    </row>
    <row r="183" spans="1:17" s="70" customFormat="1" x14ac:dyDescent="0.2">
      <c r="A183" s="69" t="s">
        <v>358</v>
      </c>
      <c r="B183" s="70" t="s">
        <v>355</v>
      </c>
      <c r="C183" s="68">
        <v>62</v>
      </c>
      <c r="D183" s="68">
        <v>78</v>
      </c>
      <c r="E183" s="68">
        <v>115</v>
      </c>
      <c r="F183" s="68">
        <v>169</v>
      </c>
      <c r="G183" s="68">
        <v>199</v>
      </c>
      <c r="H183" s="68">
        <v>204</v>
      </c>
      <c r="I183" s="68">
        <v>212</v>
      </c>
      <c r="J183" s="68">
        <v>205</v>
      </c>
      <c r="K183" s="68">
        <v>149</v>
      </c>
      <c r="L183" s="68">
        <v>117</v>
      </c>
      <c r="M183" s="68">
        <v>73</v>
      </c>
      <c r="N183" s="68">
        <v>52</v>
      </c>
      <c r="O183" s="71">
        <v>1633</v>
      </c>
      <c r="P183" s="115" t="s">
        <v>359</v>
      </c>
      <c r="Q183" s="80"/>
    </row>
    <row r="184" spans="1:17" s="70" customFormat="1" x14ac:dyDescent="0.2">
      <c r="A184" s="69" t="s">
        <v>427</v>
      </c>
      <c r="B184" s="70" t="s">
        <v>404</v>
      </c>
      <c r="C184" s="68">
        <v>225.3</v>
      </c>
      <c r="D184" s="68">
        <v>222.5</v>
      </c>
      <c r="E184" s="68">
        <v>267</v>
      </c>
      <c r="F184" s="68">
        <v>303.5</v>
      </c>
      <c r="G184" s="68">
        <v>276.2</v>
      </c>
      <c r="H184" s="68">
        <v>275.8</v>
      </c>
      <c r="I184" s="68">
        <v>364.1</v>
      </c>
      <c r="J184" s="68">
        <v>349.5</v>
      </c>
      <c r="K184" s="68">
        <v>278.5</v>
      </c>
      <c r="L184" s="68">
        <v>255.1</v>
      </c>
      <c r="M184" s="68">
        <v>217.3</v>
      </c>
      <c r="N184" s="68">
        <v>219.4</v>
      </c>
      <c r="O184" s="71">
        <v>3254.2</v>
      </c>
      <c r="P184" s="72" t="s">
        <v>283</v>
      </c>
      <c r="Q184" s="80"/>
    </row>
    <row r="185" spans="1:17" s="70" customFormat="1" x14ac:dyDescent="0.2">
      <c r="A185" s="69" t="s">
        <v>428</v>
      </c>
      <c r="B185" s="70" t="s">
        <v>404</v>
      </c>
      <c r="C185" s="68">
        <v>140.5</v>
      </c>
      <c r="D185" s="68">
        <v>148.9</v>
      </c>
      <c r="E185" s="68">
        <v>188.6</v>
      </c>
      <c r="F185" s="68">
        <v>221.1</v>
      </c>
      <c r="G185" s="68">
        <v>263.39999999999998</v>
      </c>
      <c r="H185" s="68">
        <v>288.89999999999998</v>
      </c>
      <c r="I185" s="68">
        <v>293.60000000000002</v>
      </c>
      <c r="J185" s="68">
        <v>272.60000000000002</v>
      </c>
      <c r="K185" s="68">
        <v>234.3</v>
      </c>
      <c r="L185" s="68">
        <v>208.5</v>
      </c>
      <c r="M185" s="68">
        <v>135.69999999999999</v>
      </c>
      <c r="N185" s="68">
        <v>118.3</v>
      </c>
      <c r="O185" s="71">
        <v>2514.4</v>
      </c>
      <c r="P185" s="72" t="s">
        <v>283</v>
      </c>
      <c r="Q185" s="80"/>
    </row>
    <row r="186" spans="1:17" s="70" customFormat="1" x14ac:dyDescent="0.2">
      <c r="A186" s="69" t="s">
        <v>632</v>
      </c>
      <c r="B186" s="70" t="s">
        <v>631</v>
      </c>
      <c r="C186" s="68">
        <v>219</v>
      </c>
      <c r="D186" s="68">
        <v>208</v>
      </c>
      <c r="E186" s="68">
        <v>213</v>
      </c>
      <c r="F186" s="68">
        <v>199</v>
      </c>
      <c r="G186" s="68">
        <v>233</v>
      </c>
      <c r="H186" s="68">
        <v>223</v>
      </c>
      <c r="I186" s="68">
        <v>175</v>
      </c>
      <c r="J186" s="68">
        <v>150</v>
      </c>
      <c r="K186" s="68">
        <v>145</v>
      </c>
      <c r="L186" s="68">
        <v>164</v>
      </c>
      <c r="M186" s="68">
        <v>199</v>
      </c>
      <c r="N186" s="68">
        <v>212</v>
      </c>
      <c r="O186" s="71">
        <v>2341</v>
      </c>
      <c r="P186" s="115" t="s">
        <v>550</v>
      </c>
      <c r="Q186" s="80"/>
    </row>
    <row r="187" spans="1:17" s="70" customFormat="1" x14ac:dyDescent="0.2">
      <c r="A187" s="69" t="s">
        <v>654</v>
      </c>
      <c r="B187" s="70" t="s">
        <v>651</v>
      </c>
      <c r="C187" s="68">
        <v>129</v>
      </c>
      <c r="D187" s="68">
        <v>120</v>
      </c>
      <c r="E187" s="68">
        <v>174</v>
      </c>
      <c r="F187" s="68">
        <v>234</v>
      </c>
      <c r="G187" s="68">
        <v>291</v>
      </c>
      <c r="H187" s="68">
        <v>295</v>
      </c>
      <c r="I187" s="68">
        <v>315</v>
      </c>
      <c r="J187" s="68">
        <v>318</v>
      </c>
      <c r="K187" s="68">
        <v>294</v>
      </c>
      <c r="L187" s="68">
        <v>282</v>
      </c>
      <c r="M187" s="68">
        <v>194</v>
      </c>
      <c r="N187" s="68">
        <v>132</v>
      </c>
      <c r="O187" s="71">
        <v>2778</v>
      </c>
      <c r="P187" s="115" t="s">
        <v>550</v>
      </c>
      <c r="Q187" s="80"/>
    </row>
    <row r="188" spans="1:17" s="70" customFormat="1" x14ac:dyDescent="0.2">
      <c r="A188" s="69" t="s">
        <v>679</v>
      </c>
      <c r="B188" s="70" t="s">
        <v>676</v>
      </c>
      <c r="C188" s="68">
        <v>176.7</v>
      </c>
      <c r="D188" s="68">
        <v>168</v>
      </c>
      <c r="E188" s="68">
        <v>220.1</v>
      </c>
      <c r="F188" s="68">
        <v>246</v>
      </c>
      <c r="G188" s="68">
        <v>275.89999999999998</v>
      </c>
      <c r="H188" s="68">
        <v>270</v>
      </c>
      <c r="I188" s="68">
        <v>294.5</v>
      </c>
      <c r="J188" s="68">
        <v>303.8</v>
      </c>
      <c r="K188" s="68">
        <v>291</v>
      </c>
      <c r="L188" s="68">
        <v>272.8</v>
      </c>
      <c r="M188" s="68">
        <v>234</v>
      </c>
      <c r="N188" s="68">
        <v>182.9</v>
      </c>
      <c r="O188" s="71">
        <v>2935.7</v>
      </c>
      <c r="P188" s="115" t="s">
        <v>680</v>
      </c>
      <c r="Q188" s="80"/>
    </row>
    <row r="189" spans="1:17" s="70" customFormat="1" x14ac:dyDescent="0.2">
      <c r="A189" s="69" t="s">
        <v>282</v>
      </c>
      <c r="B189" s="70" t="s">
        <v>281</v>
      </c>
      <c r="C189" s="68">
        <v>43</v>
      </c>
      <c r="D189" s="68">
        <v>82</v>
      </c>
      <c r="E189" s="68">
        <v>118</v>
      </c>
      <c r="F189" s="68">
        <v>165</v>
      </c>
      <c r="G189" s="68">
        <v>208</v>
      </c>
      <c r="H189" s="68">
        <v>210</v>
      </c>
      <c r="I189" s="68">
        <v>232.5</v>
      </c>
      <c r="J189" s="68">
        <v>208</v>
      </c>
      <c r="K189" s="68">
        <v>159</v>
      </c>
      <c r="L189" s="68">
        <v>108.5</v>
      </c>
      <c r="M189" s="68">
        <v>57</v>
      </c>
      <c r="N189" s="68">
        <v>43</v>
      </c>
      <c r="O189" s="71">
        <v>1634</v>
      </c>
      <c r="P189" s="72" t="s">
        <v>283</v>
      </c>
      <c r="Q189" s="80"/>
    </row>
    <row r="190" spans="1:17" s="70" customFormat="1" x14ac:dyDescent="0.2">
      <c r="A190" s="69" t="s">
        <v>243</v>
      </c>
      <c r="B190" s="70" t="s">
        <v>242</v>
      </c>
      <c r="C190" s="68">
        <v>74</v>
      </c>
      <c r="D190" s="68">
        <v>101</v>
      </c>
      <c r="E190" s="68">
        <v>170</v>
      </c>
      <c r="F190" s="68">
        <v>191</v>
      </c>
      <c r="G190" s="68">
        <v>221</v>
      </c>
      <c r="H190" s="68">
        <v>254</v>
      </c>
      <c r="I190" s="68">
        <v>283</v>
      </c>
      <c r="J190" s="68">
        <v>253</v>
      </c>
      <c r="K190" s="68">
        <v>195</v>
      </c>
      <c r="L190" s="68">
        <v>130</v>
      </c>
      <c r="M190" s="68">
        <v>76</v>
      </c>
      <c r="N190" s="68">
        <v>54</v>
      </c>
      <c r="O190" s="71">
        <v>2002</v>
      </c>
      <c r="P190" s="115" t="s">
        <v>244</v>
      </c>
      <c r="Q190" s="80"/>
    </row>
    <row r="191" spans="1:17" s="70" customFormat="1" x14ac:dyDescent="0.2">
      <c r="A191" s="69" t="s">
        <v>101</v>
      </c>
      <c r="B191" s="70" t="s">
        <v>740</v>
      </c>
      <c r="C191" s="68">
        <v>127.4</v>
      </c>
      <c r="D191" s="68">
        <v>79.400000000000006</v>
      </c>
      <c r="E191" s="68">
        <v>71.5</v>
      </c>
      <c r="F191" s="68">
        <v>85.3</v>
      </c>
      <c r="G191" s="68">
        <v>136.4</v>
      </c>
      <c r="H191" s="68">
        <v>155.30000000000001</v>
      </c>
      <c r="I191" s="68">
        <v>223.2</v>
      </c>
      <c r="J191" s="68">
        <v>195.4</v>
      </c>
      <c r="K191" s="68">
        <v>176.5</v>
      </c>
      <c r="L191" s="68">
        <v>192.3</v>
      </c>
      <c r="M191" s="68">
        <v>172.2</v>
      </c>
      <c r="N191" s="68">
        <v>159.1</v>
      </c>
      <c r="O191" s="71">
        <v>1773.9</v>
      </c>
      <c r="P191" s="115" t="s">
        <v>745</v>
      </c>
      <c r="Q191" s="80"/>
    </row>
    <row r="192" spans="1:17" s="70" customFormat="1" x14ac:dyDescent="0.2">
      <c r="A192" s="69" t="s">
        <v>336</v>
      </c>
      <c r="B192" s="70" t="s">
        <v>331</v>
      </c>
      <c r="C192" s="68">
        <v>148</v>
      </c>
      <c r="D192" s="68">
        <v>157</v>
      </c>
      <c r="E192" s="68">
        <v>214</v>
      </c>
      <c r="F192" s="68">
        <v>231</v>
      </c>
      <c r="G192" s="68">
        <v>272</v>
      </c>
      <c r="H192" s="68">
        <v>310</v>
      </c>
      <c r="I192" s="68">
        <v>359</v>
      </c>
      <c r="J192" s="68">
        <v>335</v>
      </c>
      <c r="K192" s="68">
        <v>261</v>
      </c>
      <c r="L192" s="68">
        <v>198</v>
      </c>
      <c r="M192" s="68">
        <v>157</v>
      </c>
      <c r="N192" s="68">
        <v>124</v>
      </c>
      <c r="O192" s="71">
        <v>2769</v>
      </c>
      <c r="P192" s="115" t="s">
        <v>333</v>
      </c>
      <c r="Q192" s="80"/>
    </row>
    <row r="193" spans="1:17" s="70" customFormat="1" x14ac:dyDescent="0.2">
      <c r="A193" s="69" t="s">
        <v>704</v>
      </c>
      <c r="B193" s="70" t="s">
        <v>695</v>
      </c>
      <c r="C193" s="68">
        <v>209</v>
      </c>
      <c r="D193" s="68">
        <v>184.9</v>
      </c>
      <c r="E193" s="68">
        <v>244.8</v>
      </c>
      <c r="F193" s="68">
        <v>269.89999999999998</v>
      </c>
      <c r="G193" s="68">
        <v>294.89999999999998</v>
      </c>
      <c r="H193" s="68">
        <v>282.89999999999998</v>
      </c>
      <c r="I193" s="68">
        <v>291.5</v>
      </c>
      <c r="J193" s="68">
        <v>303.10000000000002</v>
      </c>
      <c r="K193" s="68">
        <v>307</v>
      </c>
      <c r="L193" s="68">
        <v>319.7</v>
      </c>
      <c r="M193" s="68">
        <v>288.2</v>
      </c>
      <c r="N193" s="68">
        <v>227.3</v>
      </c>
      <c r="O193" s="71">
        <v>3223.2</v>
      </c>
      <c r="P193" s="115" t="s">
        <v>705</v>
      </c>
      <c r="Q193" s="80"/>
    </row>
    <row r="194" spans="1:17" s="70" customFormat="1" x14ac:dyDescent="0.2">
      <c r="A194" s="69" t="s">
        <v>549</v>
      </c>
      <c r="B194" s="70" t="s">
        <v>546</v>
      </c>
      <c r="C194" s="68">
        <v>236</v>
      </c>
      <c r="D194" s="68">
        <v>226</v>
      </c>
      <c r="E194" s="68">
        <v>223</v>
      </c>
      <c r="F194" s="68">
        <v>216</v>
      </c>
      <c r="G194" s="68">
        <v>223</v>
      </c>
      <c r="H194" s="68">
        <v>177</v>
      </c>
      <c r="I194" s="68">
        <v>143</v>
      </c>
      <c r="J194" s="68">
        <v>118</v>
      </c>
      <c r="K194" s="68">
        <v>144</v>
      </c>
      <c r="L194" s="68">
        <v>198</v>
      </c>
      <c r="M194" s="68">
        <v>228</v>
      </c>
      <c r="N194" s="68">
        <v>248</v>
      </c>
      <c r="O194" s="71">
        <v>2380</v>
      </c>
      <c r="P194" s="115" t="s">
        <v>550</v>
      </c>
      <c r="Q194" s="80"/>
    </row>
    <row r="195" spans="1:17" s="70" customFormat="1" x14ac:dyDescent="0.2">
      <c r="A195" s="69" t="s">
        <v>732</v>
      </c>
      <c r="B195" s="70" t="s">
        <v>729</v>
      </c>
      <c r="C195" s="68">
        <v>148.80000000000001</v>
      </c>
      <c r="D195" s="68">
        <v>152.5</v>
      </c>
      <c r="E195" s="68">
        <v>108.5</v>
      </c>
      <c r="F195" s="68">
        <v>120</v>
      </c>
      <c r="G195" s="68">
        <v>117.8</v>
      </c>
      <c r="H195" s="68">
        <v>69</v>
      </c>
      <c r="I195" s="68">
        <v>46.5</v>
      </c>
      <c r="J195" s="68">
        <v>58.9</v>
      </c>
      <c r="K195" s="68">
        <v>48</v>
      </c>
      <c r="L195" s="68">
        <v>68.2</v>
      </c>
      <c r="M195" s="68">
        <v>99</v>
      </c>
      <c r="N195" s="68">
        <v>139.5</v>
      </c>
      <c r="O195" s="71">
        <v>1176.7</v>
      </c>
      <c r="P195" s="115" t="s">
        <v>733</v>
      </c>
      <c r="Q195" s="80"/>
    </row>
    <row r="196" spans="1:17" s="70" customFormat="1" x14ac:dyDescent="0.2">
      <c r="A196" s="69" t="s">
        <v>392</v>
      </c>
      <c r="B196" s="70" t="s">
        <v>391</v>
      </c>
      <c r="C196" s="68">
        <v>263.5</v>
      </c>
      <c r="D196" s="68">
        <v>254.2</v>
      </c>
      <c r="E196" s="68">
        <v>291.39999999999998</v>
      </c>
      <c r="F196" s="68">
        <v>276</v>
      </c>
      <c r="G196" s="68">
        <v>229.4</v>
      </c>
      <c r="H196" s="68">
        <v>186</v>
      </c>
      <c r="I196" s="68">
        <v>151.9</v>
      </c>
      <c r="J196" s="68">
        <v>195.3</v>
      </c>
      <c r="K196" s="68">
        <v>210</v>
      </c>
      <c r="L196" s="68">
        <v>223.2</v>
      </c>
      <c r="M196" s="68">
        <v>231</v>
      </c>
      <c r="N196" s="68">
        <v>248</v>
      </c>
      <c r="O196" s="71">
        <v>2759.9</v>
      </c>
      <c r="P196" s="115" t="s">
        <v>393</v>
      </c>
      <c r="Q196" s="80"/>
    </row>
    <row r="197" spans="1:17" s="70" customFormat="1" x14ac:dyDescent="0.2">
      <c r="A197" s="69" t="s">
        <v>472</v>
      </c>
      <c r="B197" s="70" t="s">
        <v>468</v>
      </c>
      <c r="C197" s="68">
        <v>114.3</v>
      </c>
      <c r="D197" s="68">
        <v>87.7</v>
      </c>
      <c r="E197" s="68">
        <v>98.5</v>
      </c>
      <c r="F197" s="68">
        <v>111.9</v>
      </c>
      <c r="G197" s="68">
        <v>148.6</v>
      </c>
      <c r="H197" s="68">
        <v>184.8</v>
      </c>
      <c r="I197" s="68">
        <v>214.2</v>
      </c>
      <c r="J197" s="68">
        <v>225</v>
      </c>
      <c r="K197" s="68">
        <v>200.5</v>
      </c>
      <c r="L197" s="68">
        <v>171.2</v>
      </c>
      <c r="M197" s="68">
        <v>140.9</v>
      </c>
      <c r="N197" s="68">
        <v>130.9</v>
      </c>
      <c r="O197" s="71">
        <v>1828.5</v>
      </c>
      <c r="P197" s="72" t="s">
        <v>283</v>
      </c>
      <c r="Q197" s="80"/>
    </row>
    <row r="198" spans="1:17" s="70" customFormat="1" x14ac:dyDescent="0.2">
      <c r="A198" s="69" t="s">
        <v>526</v>
      </c>
      <c r="B198" s="70" t="s">
        <v>523</v>
      </c>
      <c r="C198" s="68">
        <v>285</v>
      </c>
      <c r="D198" s="68">
        <v>254</v>
      </c>
      <c r="E198" s="68">
        <v>270</v>
      </c>
      <c r="F198" s="68">
        <v>241</v>
      </c>
      <c r="G198" s="68">
        <v>261</v>
      </c>
      <c r="H198" s="68">
        <v>219</v>
      </c>
      <c r="I198" s="68">
        <v>168</v>
      </c>
      <c r="J198" s="68">
        <v>131</v>
      </c>
      <c r="K198" s="68">
        <v>161</v>
      </c>
      <c r="L198" s="68">
        <v>273</v>
      </c>
      <c r="M198" s="68">
        <v>284</v>
      </c>
      <c r="N198" s="68">
        <v>279</v>
      </c>
      <c r="O198" s="71">
        <v>2826</v>
      </c>
      <c r="P198" s="115" t="s">
        <v>511</v>
      </c>
      <c r="Q198" s="80"/>
    </row>
    <row r="199" spans="1:17" s="70" customFormat="1" x14ac:dyDescent="0.2">
      <c r="A199" s="69" t="s">
        <v>107</v>
      </c>
      <c r="B199" s="70" t="s">
        <v>775</v>
      </c>
      <c r="C199" s="68">
        <v>176.7</v>
      </c>
      <c r="D199" s="68">
        <v>197.8</v>
      </c>
      <c r="E199" s="68">
        <v>225.8</v>
      </c>
      <c r="F199" s="68">
        <v>258</v>
      </c>
      <c r="G199" s="68">
        <v>222.7</v>
      </c>
      <c r="H199" s="68">
        <v>162</v>
      </c>
      <c r="I199" s="68">
        <v>132.80000000000001</v>
      </c>
      <c r="J199" s="68">
        <v>132.80000000000001</v>
      </c>
      <c r="K199" s="68">
        <v>132</v>
      </c>
      <c r="L199" s="68">
        <v>157.6</v>
      </c>
      <c r="M199" s="68">
        <v>153</v>
      </c>
      <c r="N199" s="68">
        <v>151.9</v>
      </c>
      <c r="O199" s="71">
        <v>2103.1</v>
      </c>
      <c r="P199" s="72" t="s">
        <v>283</v>
      </c>
      <c r="Q199" s="80"/>
    </row>
    <row r="200" spans="1:17" s="70" customFormat="1" x14ac:dyDescent="0.2">
      <c r="A200" s="69" t="s">
        <v>708</v>
      </c>
      <c r="B200" s="70" t="s">
        <v>707</v>
      </c>
      <c r="C200" s="68">
        <v>248</v>
      </c>
      <c r="D200" s="68">
        <v>226</v>
      </c>
      <c r="E200" s="68">
        <v>248</v>
      </c>
      <c r="F200" s="68">
        <v>240</v>
      </c>
      <c r="G200" s="68">
        <v>248</v>
      </c>
      <c r="H200" s="68">
        <v>240</v>
      </c>
      <c r="I200" s="68">
        <v>248</v>
      </c>
      <c r="J200" s="68">
        <v>248</v>
      </c>
      <c r="K200" s="68">
        <v>248</v>
      </c>
      <c r="L200" s="68">
        <v>217</v>
      </c>
      <c r="M200" s="68">
        <v>210</v>
      </c>
      <c r="N200" s="68">
        <v>217</v>
      </c>
      <c r="O200" s="71">
        <v>2838</v>
      </c>
      <c r="P200" s="115" t="s">
        <v>709</v>
      </c>
      <c r="Q200" s="80"/>
    </row>
    <row r="201" spans="1:17" s="70" customFormat="1" x14ac:dyDescent="0.2">
      <c r="A201" s="69" t="s">
        <v>508</v>
      </c>
      <c r="B201" s="70" t="s">
        <v>506</v>
      </c>
      <c r="C201" s="68">
        <v>300</v>
      </c>
      <c r="D201" s="68">
        <v>279</v>
      </c>
      <c r="E201" s="68">
        <v>286</v>
      </c>
      <c r="F201" s="68">
        <v>257</v>
      </c>
      <c r="G201" s="68">
        <v>243</v>
      </c>
      <c r="H201" s="68">
        <v>253</v>
      </c>
      <c r="I201" s="68">
        <v>301</v>
      </c>
      <c r="J201" s="68">
        <v>279</v>
      </c>
      <c r="K201" s="68">
        <v>272.5</v>
      </c>
      <c r="L201" s="68">
        <v>283</v>
      </c>
      <c r="M201" s="68">
        <v>258</v>
      </c>
      <c r="N201" s="68">
        <v>273</v>
      </c>
      <c r="O201" s="71">
        <v>3284</v>
      </c>
      <c r="P201" s="72" t="s">
        <v>283</v>
      </c>
      <c r="Q201" s="80"/>
    </row>
    <row r="202" spans="1:17" s="70" customFormat="1" x14ac:dyDescent="0.2">
      <c r="A202" s="69" t="s">
        <v>607</v>
      </c>
      <c r="B202" s="70" t="s">
        <v>604</v>
      </c>
      <c r="C202" s="68">
        <v>220.1</v>
      </c>
      <c r="D202" s="68">
        <v>211.8</v>
      </c>
      <c r="E202" s="68">
        <v>248</v>
      </c>
      <c r="F202" s="68">
        <v>255</v>
      </c>
      <c r="G202" s="68">
        <v>288.3</v>
      </c>
      <c r="H202" s="68">
        <v>315</v>
      </c>
      <c r="I202" s="68">
        <v>334.8</v>
      </c>
      <c r="J202" s="68">
        <v>316.2</v>
      </c>
      <c r="K202" s="68">
        <v>264</v>
      </c>
      <c r="L202" s="68">
        <v>244.9</v>
      </c>
      <c r="M202" s="68">
        <v>213</v>
      </c>
      <c r="N202" s="68">
        <v>220.1</v>
      </c>
      <c r="O202" s="71">
        <v>3131.2</v>
      </c>
      <c r="P202" s="115" t="s">
        <v>608</v>
      </c>
      <c r="Q202" s="80"/>
    </row>
    <row r="203" spans="1:17" s="70" customFormat="1" x14ac:dyDescent="0.2">
      <c r="A203" s="69" t="s">
        <v>617</v>
      </c>
      <c r="B203" s="70" t="s">
        <v>611</v>
      </c>
      <c r="C203" s="68">
        <v>279</v>
      </c>
      <c r="D203" s="68">
        <v>283</v>
      </c>
      <c r="E203" s="68">
        <v>310</v>
      </c>
      <c r="F203" s="68">
        <v>330</v>
      </c>
      <c r="G203" s="68">
        <v>372</v>
      </c>
      <c r="H203" s="68">
        <v>390</v>
      </c>
      <c r="I203" s="68">
        <v>403</v>
      </c>
      <c r="J203" s="68">
        <v>372</v>
      </c>
      <c r="K203" s="68">
        <v>330</v>
      </c>
      <c r="L203" s="68">
        <v>310</v>
      </c>
      <c r="M203" s="68">
        <v>300</v>
      </c>
      <c r="N203" s="68">
        <v>279</v>
      </c>
      <c r="O203" s="71">
        <v>3958</v>
      </c>
      <c r="P203" s="72" t="s">
        <v>283</v>
      </c>
      <c r="Q203" s="80"/>
    </row>
    <row r="204" spans="1:17" s="70" customFormat="1" x14ac:dyDescent="0.2">
      <c r="A204" s="69" t="s">
        <v>245</v>
      </c>
      <c r="B204" s="70" t="s">
        <v>242</v>
      </c>
      <c r="C204" s="68">
        <v>150</v>
      </c>
      <c r="D204" s="68">
        <v>156</v>
      </c>
      <c r="E204" s="68">
        <v>215</v>
      </c>
      <c r="F204" s="68">
        <v>245</v>
      </c>
      <c r="G204" s="68">
        <v>293</v>
      </c>
      <c r="H204" s="68">
        <v>326</v>
      </c>
      <c r="I204" s="68">
        <v>366</v>
      </c>
      <c r="J204" s="68">
        <v>327</v>
      </c>
      <c r="K204" s="68">
        <v>254</v>
      </c>
      <c r="L204" s="68">
        <v>205</v>
      </c>
      <c r="M204" s="68">
        <v>156</v>
      </c>
      <c r="N204" s="68">
        <v>143</v>
      </c>
      <c r="O204" s="71">
        <v>2836</v>
      </c>
      <c r="P204" s="115" t="s">
        <v>246</v>
      </c>
      <c r="Q204" s="80"/>
    </row>
    <row r="205" spans="1:17" s="70" customFormat="1" x14ac:dyDescent="0.2">
      <c r="A205" s="69" t="s">
        <v>672</v>
      </c>
      <c r="B205" s="70" t="s">
        <v>671</v>
      </c>
      <c r="C205" s="68">
        <v>245</v>
      </c>
      <c r="D205" s="68">
        <v>207</v>
      </c>
      <c r="E205" s="68">
        <v>257</v>
      </c>
      <c r="F205" s="68">
        <v>282</v>
      </c>
      <c r="G205" s="68">
        <v>310</v>
      </c>
      <c r="H205" s="68">
        <v>300</v>
      </c>
      <c r="I205" s="68">
        <v>313</v>
      </c>
      <c r="J205" s="68">
        <v>332</v>
      </c>
      <c r="K205" s="68">
        <v>315</v>
      </c>
      <c r="L205" s="68">
        <v>291</v>
      </c>
      <c r="M205" s="68">
        <v>264</v>
      </c>
      <c r="N205" s="68">
        <v>214</v>
      </c>
      <c r="O205" s="71">
        <v>3330</v>
      </c>
      <c r="P205" s="115" t="s">
        <v>550</v>
      </c>
      <c r="Q205" s="80"/>
    </row>
    <row r="206" spans="1:17" s="70" customFormat="1" x14ac:dyDescent="0.2">
      <c r="A206" s="69" t="s">
        <v>488</v>
      </c>
      <c r="B206" s="70" t="s">
        <v>483</v>
      </c>
      <c r="C206" s="68">
        <v>175.5</v>
      </c>
      <c r="D206" s="68">
        <v>149</v>
      </c>
      <c r="E206" s="68">
        <v>154.19999999999999</v>
      </c>
      <c r="F206" s="68">
        <v>127.9</v>
      </c>
      <c r="G206" s="68">
        <v>138.9</v>
      </c>
      <c r="H206" s="68">
        <v>173</v>
      </c>
      <c r="I206" s="68">
        <v>203.2</v>
      </c>
      <c r="J206" s="68">
        <v>191.6</v>
      </c>
      <c r="K206" s="68">
        <v>153.4</v>
      </c>
      <c r="L206" s="68">
        <v>132.9</v>
      </c>
      <c r="M206" s="68">
        <v>136.4</v>
      </c>
      <c r="N206" s="68">
        <v>156.19999999999999</v>
      </c>
      <c r="O206" s="71">
        <v>1892.2</v>
      </c>
      <c r="P206" s="115" t="s">
        <v>489</v>
      </c>
      <c r="Q206" s="80"/>
    </row>
    <row r="207" spans="1:17" s="70" customFormat="1" x14ac:dyDescent="0.2">
      <c r="A207" s="69" t="s">
        <v>644</v>
      </c>
      <c r="B207" s="70" t="s">
        <v>643</v>
      </c>
      <c r="C207" s="68">
        <v>294.2</v>
      </c>
      <c r="D207" s="68">
        <v>276.7</v>
      </c>
      <c r="E207" s="68">
        <v>279.89999999999998</v>
      </c>
      <c r="F207" s="68">
        <v>277.2</v>
      </c>
      <c r="G207" s="68">
        <v>303.2</v>
      </c>
      <c r="H207" s="68">
        <v>230.1</v>
      </c>
      <c r="I207" s="68">
        <v>165.5</v>
      </c>
      <c r="J207" s="68">
        <v>166.5</v>
      </c>
      <c r="K207" s="68">
        <v>248.7</v>
      </c>
      <c r="L207" s="68">
        <v>291.10000000000002</v>
      </c>
      <c r="M207" s="68">
        <v>292.8</v>
      </c>
      <c r="N207" s="68">
        <v>303.5</v>
      </c>
      <c r="O207" s="71">
        <v>3129.4</v>
      </c>
      <c r="P207" s="115" t="s">
        <v>645</v>
      </c>
      <c r="Q207" s="80"/>
    </row>
    <row r="208" spans="1:17" s="70" customFormat="1" x14ac:dyDescent="0.2">
      <c r="A208" s="69" t="s">
        <v>79</v>
      </c>
      <c r="B208" s="70" t="s">
        <v>796</v>
      </c>
      <c r="C208" s="68">
        <v>266.60000000000002</v>
      </c>
      <c r="D208" s="68">
        <v>228.8</v>
      </c>
      <c r="E208" s="68">
        <v>223.2</v>
      </c>
      <c r="F208" s="68">
        <v>186</v>
      </c>
      <c r="G208" s="68">
        <v>142.6</v>
      </c>
      <c r="H208" s="68">
        <v>120</v>
      </c>
      <c r="I208" s="68">
        <v>136.4</v>
      </c>
      <c r="J208" s="68">
        <v>164.3</v>
      </c>
      <c r="K208" s="68">
        <v>183</v>
      </c>
      <c r="L208" s="68">
        <v>223.2</v>
      </c>
      <c r="M208" s="68">
        <v>225</v>
      </c>
      <c r="N208" s="68">
        <v>263.5</v>
      </c>
      <c r="O208" s="71">
        <v>2362.6</v>
      </c>
      <c r="P208" s="72" t="s">
        <v>283</v>
      </c>
      <c r="Q208" s="80"/>
    </row>
    <row r="209" spans="1:17" s="70" customFormat="1" x14ac:dyDescent="0.2">
      <c r="A209" s="69" t="s">
        <v>429</v>
      </c>
      <c r="B209" s="70" t="s">
        <v>404</v>
      </c>
      <c r="C209" s="68">
        <v>166.6</v>
      </c>
      <c r="D209" s="68">
        <v>173.8</v>
      </c>
      <c r="E209" s="68">
        <v>215.3</v>
      </c>
      <c r="F209" s="68">
        <v>254.6</v>
      </c>
      <c r="G209" s="68">
        <v>301.5</v>
      </c>
      <c r="H209" s="68">
        <v>320.60000000000002</v>
      </c>
      <c r="I209" s="68">
        <v>326.89999999999998</v>
      </c>
      <c r="J209" s="68">
        <v>307</v>
      </c>
      <c r="K209" s="68">
        <v>251.2</v>
      </c>
      <c r="L209" s="68">
        <v>245.9</v>
      </c>
      <c r="M209" s="68">
        <v>173</v>
      </c>
      <c r="N209" s="68">
        <v>151.9</v>
      </c>
      <c r="O209" s="71">
        <v>2888.3</v>
      </c>
      <c r="P209" s="72" t="s">
        <v>283</v>
      </c>
      <c r="Q209" s="80"/>
    </row>
    <row r="210" spans="1:17" s="70" customFormat="1" x14ac:dyDescent="0.2">
      <c r="A210" s="69" t="s">
        <v>464</v>
      </c>
      <c r="B210" s="70" t="s">
        <v>458</v>
      </c>
      <c r="C210" s="68">
        <v>297.60000000000002</v>
      </c>
      <c r="D210" s="68">
        <v>257.60000000000002</v>
      </c>
      <c r="E210" s="68">
        <v>235.6</v>
      </c>
      <c r="F210" s="68">
        <v>219</v>
      </c>
      <c r="G210" s="68">
        <v>195.3</v>
      </c>
      <c r="H210" s="68">
        <v>168</v>
      </c>
      <c r="I210" s="68">
        <v>182.9</v>
      </c>
      <c r="J210" s="68">
        <v>229.4</v>
      </c>
      <c r="K210" s="68">
        <v>225</v>
      </c>
      <c r="L210" s="68">
        <v>282.10000000000002</v>
      </c>
      <c r="M210" s="68">
        <v>294</v>
      </c>
      <c r="N210" s="68">
        <v>285.2</v>
      </c>
      <c r="O210" s="71">
        <v>2871.7</v>
      </c>
      <c r="P210" s="72" t="s">
        <v>283</v>
      </c>
      <c r="Q210" s="80"/>
    </row>
    <row r="211" spans="1:17" s="70" customFormat="1" x14ac:dyDescent="0.2">
      <c r="A211" s="69" t="s">
        <v>385</v>
      </c>
      <c r="B211" s="70" t="s">
        <v>382</v>
      </c>
      <c r="C211" s="68">
        <v>240</v>
      </c>
      <c r="D211" s="68">
        <v>234</v>
      </c>
      <c r="E211" s="68">
        <v>268</v>
      </c>
      <c r="F211" s="68">
        <v>232</v>
      </c>
      <c r="G211" s="68">
        <v>225</v>
      </c>
      <c r="H211" s="68">
        <v>183</v>
      </c>
      <c r="I211" s="68">
        <v>176</v>
      </c>
      <c r="J211" s="68">
        <v>176</v>
      </c>
      <c r="K211" s="68">
        <v>157</v>
      </c>
      <c r="L211" s="68">
        <v>194</v>
      </c>
      <c r="M211" s="68">
        <v>232</v>
      </c>
      <c r="N211" s="68">
        <v>236</v>
      </c>
      <c r="O211" s="71">
        <v>2555</v>
      </c>
      <c r="P211" s="115" t="s">
        <v>386</v>
      </c>
      <c r="Q211" s="80"/>
    </row>
    <row r="212" spans="1:17" s="70" customFormat="1" x14ac:dyDescent="0.2">
      <c r="A212" s="69" t="s">
        <v>430</v>
      </c>
      <c r="B212" s="70" t="s">
        <v>404</v>
      </c>
      <c r="C212" s="68">
        <v>219.8</v>
      </c>
      <c r="D212" s="68">
        <v>216.9</v>
      </c>
      <c r="E212" s="68">
        <v>277.2</v>
      </c>
      <c r="F212" s="68">
        <v>293.8</v>
      </c>
      <c r="G212" s="68">
        <v>301.3</v>
      </c>
      <c r="H212" s="68">
        <v>288.7</v>
      </c>
      <c r="I212" s="68">
        <v>308.7</v>
      </c>
      <c r="J212" s="68">
        <v>288.3</v>
      </c>
      <c r="K212" s="68">
        <v>262.2</v>
      </c>
      <c r="L212" s="68">
        <v>260.2</v>
      </c>
      <c r="M212" s="68">
        <v>220.8</v>
      </c>
      <c r="N212" s="68">
        <v>216.1</v>
      </c>
      <c r="O212" s="71">
        <v>3154</v>
      </c>
      <c r="P212" s="72" t="s">
        <v>283</v>
      </c>
      <c r="Q212" s="80"/>
    </row>
    <row r="213" spans="1:17" s="70" customFormat="1" x14ac:dyDescent="0.2">
      <c r="A213" s="69" t="s">
        <v>270</v>
      </c>
      <c r="B213" s="70" t="s">
        <v>267</v>
      </c>
      <c r="C213" s="68">
        <v>59</v>
      </c>
      <c r="D213" s="68">
        <v>96</v>
      </c>
      <c r="E213" s="68">
        <v>152</v>
      </c>
      <c r="F213" s="68">
        <v>177</v>
      </c>
      <c r="G213" s="68">
        <v>211</v>
      </c>
      <c r="H213" s="68">
        <v>243</v>
      </c>
      <c r="I213" s="68">
        <v>285</v>
      </c>
      <c r="J213" s="68">
        <v>251</v>
      </c>
      <c r="K213" s="68">
        <v>186</v>
      </c>
      <c r="L213" s="68">
        <v>130</v>
      </c>
      <c r="M213" s="68">
        <v>66</v>
      </c>
      <c r="N213" s="68">
        <v>59</v>
      </c>
      <c r="O213" s="71">
        <v>1915</v>
      </c>
      <c r="P213" s="115" t="s">
        <v>271</v>
      </c>
      <c r="Q213" s="80"/>
    </row>
    <row r="214" spans="1:17" s="70" customFormat="1" x14ac:dyDescent="0.2">
      <c r="A214" s="69" t="s">
        <v>431</v>
      </c>
      <c r="B214" s="70" t="s">
        <v>404</v>
      </c>
      <c r="C214" s="68">
        <v>140.19999999999999</v>
      </c>
      <c r="D214" s="68">
        <v>151.5</v>
      </c>
      <c r="E214" s="68">
        <v>185.4</v>
      </c>
      <c r="F214" s="68">
        <v>213.5</v>
      </c>
      <c r="G214" s="68">
        <v>275.5</v>
      </c>
      <c r="H214" s="68">
        <v>304.5</v>
      </c>
      <c r="I214" s="68">
        <v>321.10000000000002</v>
      </c>
      <c r="J214" s="68">
        <v>281.2</v>
      </c>
      <c r="K214" s="68">
        <v>215.1</v>
      </c>
      <c r="L214" s="68">
        <v>178</v>
      </c>
      <c r="M214" s="68">
        <v>112.8</v>
      </c>
      <c r="N214" s="68">
        <v>104.8</v>
      </c>
      <c r="O214" s="71">
        <v>2483.6</v>
      </c>
      <c r="P214" s="72" t="s">
        <v>283</v>
      </c>
      <c r="Q214" s="80"/>
    </row>
    <row r="215" spans="1:17" s="70" customFormat="1" x14ac:dyDescent="0.2">
      <c r="A215" s="69" t="s">
        <v>432</v>
      </c>
      <c r="B215" s="70" t="s">
        <v>404</v>
      </c>
      <c r="C215" s="68">
        <v>156.69999999999999</v>
      </c>
      <c r="D215" s="68">
        <v>178.3</v>
      </c>
      <c r="E215" s="68">
        <v>217.5</v>
      </c>
      <c r="F215" s="68">
        <v>242.1</v>
      </c>
      <c r="G215" s="68">
        <v>295.2</v>
      </c>
      <c r="H215" s="68">
        <v>321.89999999999998</v>
      </c>
      <c r="I215" s="68">
        <v>350.5</v>
      </c>
      <c r="J215" s="68">
        <v>307.2</v>
      </c>
      <c r="K215" s="68">
        <v>233.2</v>
      </c>
      <c r="L215" s="68">
        <v>181</v>
      </c>
      <c r="M215" s="68">
        <v>112.8</v>
      </c>
      <c r="N215" s="68">
        <v>114.3</v>
      </c>
      <c r="O215" s="71">
        <v>2710.7</v>
      </c>
      <c r="P215" s="72" t="s">
        <v>283</v>
      </c>
      <c r="Q215" s="80"/>
    </row>
    <row r="216" spans="1:17" s="70" customFormat="1" x14ac:dyDescent="0.2">
      <c r="A216" s="69" t="s">
        <v>208</v>
      </c>
      <c r="B216" s="70" t="s">
        <v>207</v>
      </c>
      <c r="C216" s="68">
        <v>34</v>
      </c>
      <c r="D216" s="68">
        <v>72</v>
      </c>
      <c r="E216" s="68">
        <v>133</v>
      </c>
      <c r="F216" s="68">
        <v>185</v>
      </c>
      <c r="G216" s="68">
        <v>270</v>
      </c>
      <c r="H216" s="68">
        <v>267</v>
      </c>
      <c r="I216" s="68">
        <v>271</v>
      </c>
      <c r="J216" s="68">
        <v>251</v>
      </c>
      <c r="K216" s="68">
        <v>154</v>
      </c>
      <c r="L216" s="68">
        <v>103</v>
      </c>
      <c r="M216" s="68">
        <v>39</v>
      </c>
      <c r="N216" s="68">
        <v>28</v>
      </c>
      <c r="O216" s="71">
        <v>1807</v>
      </c>
      <c r="P216" s="115" t="s">
        <v>209</v>
      </c>
      <c r="Q216" s="80"/>
    </row>
    <row r="217" spans="1:17" s="70" customFormat="1" x14ac:dyDescent="0.2">
      <c r="A217" s="69" t="s">
        <v>581</v>
      </c>
      <c r="B217" s="70" t="s">
        <v>580</v>
      </c>
      <c r="C217" s="68">
        <v>268</v>
      </c>
      <c r="D217" s="68">
        <v>251</v>
      </c>
      <c r="E217" s="68">
        <v>282</v>
      </c>
      <c r="F217" s="68">
        <v>260</v>
      </c>
      <c r="G217" s="68">
        <v>273</v>
      </c>
      <c r="H217" s="68">
        <v>218</v>
      </c>
      <c r="I217" s="68">
        <v>226</v>
      </c>
      <c r="J217" s="68">
        <v>253</v>
      </c>
      <c r="K217" s="68">
        <v>265</v>
      </c>
      <c r="L217" s="68">
        <v>267</v>
      </c>
      <c r="M217" s="68">
        <v>261</v>
      </c>
      <c r="N217" s="68">
        <v>259</v>
      </c>
      <c r="O217" s="71">
        <v>3082</v>
      </c>
      <c r="P217" s="115" t="s">
        <v>550</v>
      </c>
      <c r="Q217" s="80"/>
    </row>
    <row r="218" spans="1:17" s="70" customFormat="1" x14ac:dyDescent="0.2">
      <c r="A218" s="69" t="s">
        <v>624</v>
      </c>
      <c r="B218" s="70" t="s">
        <v>623</v>
      </c>
      <c r="C218" s="68">
        <v>269.7</v>
      </c>
      <c r="D218" s="68">
        <v>257.10000000000002</v>
      </c>
      <c r="E218" s="68">
        <v>269.7</v>
      </c>
      <c r="F218" s="68">
        <v>225</v>
      </c>
      <c r="G218" s="68">
        <v>204.6</v>
      </c>
      <c r="H218" s="68">
        <v>207</v>
      </c>
      <c r="I218" s="68">
        <v>210.8</v>
      </c>
      <c r="J218" s="68">
        <v>244.9</v>
      </c>
      <c r="K218" s="68">
        <v>246</v>
      </c>
      <c r="L218" s="68">
        <v>272.8</v>
      </c>
      <c r="M218" s="68">
        <v>264</v>
      </c>
      <c r="N218" s="68">
        <v>260.39999999999998</v>
      </c>
      <c r="O218" s="71">
        <v>2932</v>
      </c>
      <c r="P218" s="115" t="s">
        <v>625</v>
      </c>
      <c r="Q218" s="80"/>
    </row>
    <row r="219" spans="1:17" s="70" customFormat="1" x14ac:dyDescent="0.2">
      <c r="A219" s="76" t="s">
        <v>289</v>
      </c>
      <c r="B219" s="70" t="s">
        <v>289</v>
      </c>
      <c r="C219" s="68">
        <v>149.80000000000001</v>
      </c>
      <c r="D219" s="68">
        <v>158.9</v>
      </c>
      <c r="E219" s="68">
        <v>185.5</v>
      </c>
      <c r="F219" s="68">
        <v>210</v>
      </c>
      <c r="G219" s="68">
        <v>248.1</v>
      </c>
      <c r="H219" s="68">
        <v>281.10000000000002</v>
      </c>
      <c r="I219" s="68">
        <v>329.3</v>
      </c>
      <c r="J219" s="68">
        <v>296.7</v>
      </c>
      <c r="K219" s="68">
        <v>224.7</v>
      </c>
      <c r="L219" s="68">
        <v>199</v>
      </c>
      <c r="M219" s="68">
        <v>155.19999999999999</v>
      </c>
      <c r="N219" s="68">
        <v>136.5</v>
      </c>
      <c r="O219" s="71">
        <v>2575</v>
      </c>
      <c r="P219" s="72" t="s">
        <v>283</v>
      </c>
      <c r="Q219" s="80"/>
    </row>
    <row r="220" spans="1:17" s="70" customFormat="1" x14ac:dyDescent="0.2">
      <c r="A220" s="69" t="s">
        <v>387</v>
      </c>
      <c r="B220" s="70" t="s">
        <v>382</v>
      </c>
      <c r="C220" s="68">
        <v>142</v>
      </c>
      <c r="D220" s="68">
        <v>154</v>
      </c>
      <c r="E220" s="68">
        <v>195</v>
      </c>
      <c r="F220" s="68">
        <v>193</v>
      </c>
      <c r="G220" s="68">
        <v>192</v>
      </c>
      <c r="H220" s="68">
        <v>206</v>
      </c>
      <c r="I220" s="68">
        <v>249</v>
      </c>
      <c r="J220" s="68">
        <v>242</v>
      </c>
      <c r="K220" s="68">
        <v>200</v>
      </c>
      <c r="L220" s="68">
        <v>170</v>
      </c>
      <c r="M220" s="68">
        <v>163</v>
      </c>
      <c r="N220" s="68">
        <v>133</v>
      </c>
      <c r="O220" s="71">
        <v>2239</v>
      </c>
      <c r="P220" s="115" t="s">
        <v>388</v>
      </c>
      <c r="Q220" s="80"/>
    </row>
    <row r="221" spans="1:17" s="70" customFormat="1" x14ac:dyDescent="0.2">
      <c r="A221" s="69" t="s">
        <v>505</v>
      </c>
      <c r="B221" s="70" t="s">
        <v>504</v>
      </c>
      <c r="C221" s="68">
        <v>294.89999999999998</v>
      </c>
      <c r="D221" s="68">
        <v>230.6</v>
      </c>
      <c r="E221" s="68">
        <v>222.8</v>
      </c>
      <c r="F221" s="68">
        <v>179.6</v>
      </c>
      <c r="G221" s="68">
        <v>164.2</v>
      </c>
      <c r="H221" s="68">
        <v>129.69999999999999</v>
      </c>
      <c r="I221" s="68">
        <v>139.69999999999999</v>
      </c>
      <c r="J221" s="68">
        <v>164.4</v>
      </c>
      <c r="K221" s="68">
        <v>182.3</v>
      </c>
      <c r="L221" s="68">
        <v>239</v>
      </c>
      <c r="M221" s="68">
        <v>248.9</v>
      </c>
      <c r="N221" s="68">
        <v>285.3</v>
      </c>
      <c r="O221" s="71">
        <v>2481.4</v>
      </c>
      <c r="P221" s="72" t="s">
        <v>283</v>
      </c>
      <c r="Q221" s="80"/>
    </row>
    <row r="222" spans="1:17" s="70" customFormat="1" x14ac:dyDescent="0.2">
      <c r="A222" s="69" t="s">
        <v>369</v>
      </c>
      <c r="B222" s="70" t="s">
        <v>360</v>
      </c>
      <c r="C222" s="68">
        <v>101</v>
      </c>
      <c r="D222" s="68">
        <v>128</v>
      </c>
      <c r="E222" s="68">
        <v>164</v>
      </c>
      <c r="F222" s="68">
        <v>178</v>
      </c>
      <c r="G222" s="68">
        <v>229</v>
      </c>
      <c r="H222" s="68">
        <v>240</v>
      </c>
      <c r="I222" s="68">
        <v>272</v>
      </c>
      <c r="J222" s="68">
        <v>246</v>
      </c>
      <c r="K222" s="68">
        <v>182</v>
      </c>
      <c r="L222" s="68">
        <v>144</v>
      </c>
      <c r="M222" s="68">
        <v>84</v>
      </c>
      <c r="N222" s="68">
        <v>84</v>
      </c>
      <c r="O222" s="71">
        <v>2051</v>
      </c>
      <c r="P222" s="115" t="s">
        <v>370</v>
      </c>
      <c r="Q222" s="80"/>
    </row>
    <row r="223" spans="1:17" s="70" customFormat="1" x14ac:dyDescent="0.2">
      <c r="A223" s="69" t="s">
        <v>318</v>
      </c>
      <c r="B223" s="70" t="s">
        <v>317</v>
      </c>
      <c r="C223" s="68">
        <v>37</v>
      </c>
      <c r="D223" s="68">
        <v>65</v>
      </c>
      <c r="E223" s="68">
        <v>142</v>
      </c>
      <c r="F223" s="68">
        <v>213</v>
      </c>
      <c r="G223" s="68">
        <v>274</v>
      </c>
      <c r="H223" s="68">
        <v>299</v>
      </c>
      <c r="I223" s="68">
        <v>323</v>
      </c>
      <c r="J223" s="68">
        <v>242</v>
      </c>
      <c r="K223" s="68">
        <v>171</v>
      </c>
      <c r="L223" s="68">
        <v>88</v>
      </c>
      <c r="M223" s="68">
        <v>33</v>
      </c>
      <c r="N223" s="68">
        <v>14</v>
      </c>
      <c r="O223" s="71">
        <v>1901</v>
      </c>
      <c r="P223" s="115" t="s">
        <v>319</v>
      </c>
      <c r="Q223" s="80"/>
    </row>
    <row r="224" spans="1:17" s="70" customFormat="1" x14ac:dyDescent="0.2">
      <c r="A224" s="69" t="s">
        <v>91</v>
      </c>
      <c r="B224" s="70" t="s">
        <v>753</v>
      </c>
      <c r="C224" s="68">
        <v>269.5</v>
      </c>
      <c r="D224" s="68">
        <v>257.60000000000002</v>
      </c>
      <c r="E224" s="68">
        <v>274.3</v>
      </c>
      <c r="F224" s="68">
        <v>283.7</v>
      </c>
      <c r="G224" s="68">
        <v>296.2</v>
      </c>
      <c r="H224" s="68">
        <v>148.6</v>
      </c>
      <c r="I224" s="68">
        <v>73.400000000000006</v>
      </c>
      <c r="J224" s="68">
        <v>75.900000000000006</v>
      </c>
      <c r="K224" s="68">
        <v>165.1</v>
      </c>
      <c r="L224" s="68">
        <v>240.2</v>
      </c>
      <c r="M224" s="68">
        <v>245.8</v>
      </c>
      <c r="N224" s="68">
        <v>253.2</v>
      </c>
      <c r="O224" s="71">
        <v>2583.5</v>
      </c>
      <c r="P224" s="115" t="s">
        <v>756</v>
      </c>
      <c r="Q224" s="80"/>
    </row>
    <row r="225" spans="1:17" s="70" customFormat="1" x14ac:dyDescent="0.2">
      <c r="A225" s="69" t="s">
        <v>104</v>
      </c>
      <c r="B225" s="70" t="s">
        <v>772</v>
      </c>
      <c r="C225" s="68">
        <v>268.60000000000002</v>
      </c>
      <c r="D225" s="68">
        <v>244.8</v>
      </c>
      <c r="E225" s="68">
        <v>278.3</v>
      </c>
      <c r="F225" s="68">
        <v>292.5</v>
      </c>
      <c r="G225" s="68">
        <v>347.4</v>
      </c>
      <c r="H225" s="68">
        <v>325.7</v>
      </c>
      <c r="I225" s="68">
        <v>277.7</v>
      </c>
      <c r="J225" s="68">
        <v>278.60000000000002</v>
      </c>
      <c r="K225" s="68">
        <v>303.89999999999998</v>
      </c>
      <c r="L225" s="68">
        <v>316.89999999999998</v>
      </c>
      <c r="M225" s="68">
        <v>291.89999999999998</v>
      </c>
      <c r="N225" s="68">
        <v>267</v>
      </c>
      <c r="O225" s="71">
        <v>3493.3</v>
      </c>
      <c r="P225" s="115" t="s">
        <v>773</v>
      </c>
      <c r="Q225" s="80"/>
    </row>
    <row r="226" spans="1:17" s="70" customFormat="1" x14ac:dyDescent="0.2">
      <c r="A226" s="69" t="s">
        <v>693</v>
      </c>
      <c r="B226" s="70" t="s">
        <v>688</v>
      </c>
      <c r="C226" s="68">
        <v>145.69999999999999</v>
      </c>
      <c r="D226" s="68">
        <v>142.1</v>
      </c>
      <c r="E226" s="68">
        <v>164.3</v>
      </c>
      <c r="F226" s="68">
        <v>171</v>
      </c>
      <c r="G226" s="68">
        <v>217</v>
      </c>
      <c r="H226" s="68">
        <v>219</v>
      </c>
      <c r="I226" s="68">
        <v>238.5</v>
      </c>
      <c r="J226" s="68">
        <v>275.89999999999998</v>
      </c>
      <c r="K226" s="68">
        <v>288</v>
      </c>
      <c r="L226" s="68">
        <v>300.7</v>
      </c>
      <c r="M226" s="68">
        <v>252</v>
      </c>
      <c r="N226" s="68">
        <v>176.7</v>
      </c>
      <c r="O226" s="71">
        <v>2590.9</v>
      </c>
      <c r="P226" s="115" t="s">
        <v>694</v>
      </c>
      <c r="Q226" s="80"/>
    </row>
    <row r="227" spans="1:17" s="70" customFormat="1" x14ac:dyDescent="0.2">
      <c r="A227" s="69" t="s">
        <v>626</v>
      </c>
      <c r="B227" s="70" t="s">
        <v>623</v>
      </c>
      <c r="C227" s="68">
        <v>288.3</v>
      </c>
      <c r="D227" s="68">
        <v>266</v>
      </c>
      <c r="E227" s="68">
        <v>266.60000000000002</v>
      </c>
      <c r="F227" s="68">
        <v>204</v>
      </c>
      <c r="G227" s="68">
        <v>189.1</v>
      </c>
      <c r="H227" s="68">
        <v>159</v>
      </c>
      <c r="I227" s="68">
        <v>130.19999999999999</v>
      </c>
      <c r="J227" s="68">
        <v>127.1</v>
      </c>
      <c r="K227" s="68">
        <v>180</v>
      </c>
      <c r="L227" s="68">
        <v>226.3</v>
      </c>
      <c r="M227" s="68">
        <v>198</v>
      </c>
      <c r="N227" s="68">
        <v>257.3</v>
      </c>
      <c r="O227" s="71">
        <v>2491.9</v>
      </c>
      <c r="P227" s="115" t="s">
        <v>627</v>
      </c>
      <c r="Q227" s="80"/>
    </row>
    <row r="228" spans="1:17" s="70" customFormat="1" x14ac:dyDescent="0.2">
      <c r="A228" s="69" t="s">
        <v>124</v>
      </c>
      <c r="B228" s="70" t="s">
        <v>789</v>
      </c>
      <c r="C228" s="68">
        <v>226.3</v>
      </c>
      <c r="D228" s="68">
        <v>211.9</v>
      </c>
      <c r="E228" s="68">
        <v>201.5</v>
      </c>
      <c r="F228" s="68">
        <v>186</v>
      </c>
      <c r="G228" s="68">
        <v>155</v>
      </c>
      <c r="H228" s="68">
        <v>114</v>
      </c>
      <c r="I228" s="68">
        <v>117.8</v>
      </c>
      <c r="J228" s="68">
        <v>117.8</v>
      </c>
      <c r="K228" s="68">
        <v>108</v>
      </c>
      <c r="L228" s="68">
        <v>145.69999999999999</v>
      </c>
      <c r="M228" s="68">
        <v>186</v>
      </c>
      <c r="N228" s="68">
        <v>226.3</v>
      </c>
      <c r="O228" s="71">
        <v>1996.3</v>
      </c>
      <c r="P228" s="115" t="s">
        <v>791</v>
      </c>
      <c r="Q228" s="80"/>
    </row>
    <row r="229" spans="1:17" s="70" customFormat="1" x14ac:dyDescent="0.2">
      <c r="A229" s="69" t="s">
        <v>746</v>
      </c>
      <c r="B229" s="70" t="s">
        <v>740</v>
      </c>
      <c r="C229" s="68">
        <v>124.7</v>
      </c>
      <c r="D229" s="68">
        <v>120.3</v>
      </c>
      <c r="E229" s="68">
        <v>144.69999999999999</v>
      </c>
      <c r="F229" s="68">
        <v>169.2</v>
      </c>
      <c r="G229" s="68">
        <v>194.2</v>
      </c>
      <c r="H229" s="68">
        <v>162.80000000000001</v>
      </c>
      <c r="I229" s="68">
        <v>196.7</v>
      </c>
      <c r="J229" s="68">
        <v>201.6</v>
      </c>
      <c r="K229" s="68">
        <v>164</v>
      </c>
      <c r="L229" s="68">
        <v>164.2</v>
      </c>
      <c r="M229" s="68">
        <v>147.4</v>
      </c>
      <c r="N229" s="68">
        <v>137.1</v>
      </c>
      <c r="O229" s="71">
        <v>1926.9</v>
      </c>
      <c r="P229" s="115" t="s">
        <v>745</v>
      </c>
      <c r="Q229" s="80"/>
    </row>
    <row r="230" spans="1:17" s="70" customFormat="1" x14ac:dyDescent="0.2">
      <c r="A230" s="69" t="s">
        <v>272</v>
      </c>
      <c r="B230" s="70" t="s">
        <v>267</v>
      </c>
      <c r="C230" s="68">
        <v>115</v>
      </c>
      <c r="D230" s="68">
        <v>128</v>
      </c>
      <c r="E230" s="68">
        <v>158</v>
      </c>
      <c r="F230" s="68">
        <v>189</v>
      </c>
      <c r="G230" s="68">
        <v>245</v>
      </c>
      <c r="H230" s="68">
        <v>279</v>
      </c>
      <c r="I230" s="68">
        <v>313</v>
      </c>
      <c r="J230" s="68">
        <v>295</v>
      </c>
      <c r="K230" s="68">
        <v>234</v>
      </c>
      <c r="L230" s="68">
        <v>189</v>
      </c>
      <c r="M230" s="68">
        <v>126</v>
      </c>
      <c r="N230" s="68">
        <v>105</v>
      </c>
      <c r="O230" s="71">
        <v>2375</v>
      </c>
      <c r="P230" s="115" t="s">
        <v>273</v>
      </c>
      <c r="Q230" s="80"/>
    </row>
    <row r="231" spans="1:17" s="70" customFormat="1" x14ac:dyDescent="0.2">
      <c r="A231" s="69" t="s">
        <v>433</v>
      </c>
      <c r="B231" s="70" t="s">
        <v>404</v>
      </c>
      <c r="C231" s="68">
        <v>139.6</v>
      </c>
      <c r="D231" s="68">
        <v>145.19999999999999</v>
      </c>
      <c r="E231" s="68">
        <v>191.3</v>
      </c>
      <c r="F231" s="68">
        <v>231.5</v>
      </c>
      <c r="G231" s="68">
        <v>261.8</v>
      </c>
      <c r="H231" s="68">
        <v>277.7</v>
      </c>
      <c r="I231" s="68">
        <v>279</v>
      </c>
      <c r="J231" s="68">
        <v>262.10000000000002</v>
      </c>
      <c r="K231" s="68">
        <v>226.4</v>
      </c>
      <c r="L231" s="68">
        <v>216.8</v>
      </c>
      <c r="M231" s="68">
        <v>148.1</v>
      </c>
      <c r="N231" s="68">
        <v>130.6</v>
      </c>
      <c r="O231" s="71">
        <v>2510.1</v>
      </c>
      <c r="P231" s="72" t="s">
        <v>283</v>
      </c>
      <c r="Q231" s="80"/>
    </row>
    <row r="232" spans="1:17" s="70" customFormat="1" x14ac:dyDescent="0.2">
      <c r="A232" s="69" t="s">
        <v>570</v>
      </c>
      <c r="B232" s="70" t="s">
        <v>569</v>
      </c>
      <c r="C232" s="68">
        <v>297.60000000000002</v>
      </c>
      <c r="D232" s="68">
        <v>277.2</v>
      </c>
      <c r="E232" s="68">
        <v>282.10000000000002</v>
      </c>
      <c r="F232" s="68">
        <v>273</v>
      </c>
      <c r="G232" s="68">
        <v>285.2</v>
      </c>
      <c r="H232" s="68">
        <v>258</v>
      </c>
      <c r="I232" s="68">
        <v>213.9</v>
      </c>
      <c r="J232" s="68">
        <v>201.5</v>
      </c>
      <c r="K232" s="68">
        <v>228</v>
      </c>
      <c r="L232" s="68">
        <v>285.2</v>
      </c>
      <c r="M232" s="68">
        <v>300</v>
      </c>
      <c r="N232" s="68">
        <v>303.8</v>
      </c>
      <c r="O232" s="71">
        <v>3205.5</v>
      </c>
      <c r="P232" s="115" t="s">
        <v>571</v>
      </c>
      <c r="Q232" s="80"/>
    </row>
    <row r="233" spans="1:17" s="70" customFormat="1" x14ac:dyDescent="0.2">
      <c r="A233" s="69" t="s">
        <v>677</v>
      </c>
      <c r="B233" s="70" t="s">
        <v>676</v>
      </c>
      <c r="C233" s="68">
        <v>151.9</v>
      </c>
      <c r="D233" s="68">
        <v>142.80000000000001</v>
      </c>
      <c r="E233" s="68">
        <v>192.2</v>
      </c>
      <c r="F233" s="68">
        <v>243</v>
      </c>
      <c r="G233" s="68">
        <v>279</v>
      </c>
      <c r="H233" s="68">
        <v>276</v>
      </c>
      <c r="I233" s="68">
        <v>297.60000000000002</v>
      </c>
      <c r="J233" s="68">
        <v>297.60000000000002</v>
      </c>
      <c r="K233" s="68">
        <v>279</v>
      </c>
      <c r="L233" s="68">
        <v>269.7</v>
      </c>
      <c r="M233" s="68">
        <v>207</v>
      </c>
      <c r="N233" s="68">
        <v>158.1</v>
      </c>
      <c r="O233" s="71">
        <v>2793.9</v>
      </c>
      <c r="P233" s="115" t="s">
        <v>678</v>
      </c>
      <c r="Q233" s="80"/>
    </row>
    <row r="234" spans="1:17" s="70" customFormat="1" x14ac:dyDescent="0.2">
      <c r="A234" s="69" t="s">
        <v>434</v>
      </c>
      <c r="B234" s="70" t="s">
        <v>404</v>
      </c>
      <c r="C234" s="68">
        <v>153</v>
      </c>
      <c r="D234" s="68">
        <v>161.5</v>
      </c>
      <c r="E234" s="68">
        <v>219.4</v>
      </c>
      <c r="F234" s="68">
        <v>251.9</v>
      </c>
      <c r="G234" s="68">
        <v>278.89999999999998</v>
      </c>
      <c r="H234" s="68">
        <v>274.3</v>
      </c>
      <c r="I234" s="68">
        <v>257.10000000000002</v>
      </c>
      <c r="J234" s="68">
        <v>251.9</v>
      </c>
      <c r="K234" s="68">
        <v>228.7</v>
      </c>
      <c r="L234" s="68">
        <v>242.6</v>
      </c>
      <c r="M234" s="68">
        <v>171.8</v>
      </c>
      <c r="N234" s="68">
        <v>157.80000000000001</v>
      </c>
      <c r="O234" s="71">
        <v>2648.9</v>
      </c>
      <c r="P234" s="72" t="s">
        <v>283</v>
      </c>
      <c r="Q234" s="80"/>
    </row>
    <row r="235" spans="1:17" s="70" customFormat="1" x14ac:dyDescent="0.2">
      <c r="A235" s="69" t="s">
        <v>435</v>
      </c>
      <c r="B235" s="70" t="s">
        <v>404</v>
      </c>
      <c r="C235" s="68">
        <v>162.69999999999999</v>
      </c>
      <c r="D235" s="68">
        <v>163.1</v>
      </c>
      <c r="E235" s="68">
        <v>212.5</v>
      </c>
      <c r="F235" s="68">
        <v>225.6</v>
      </c>
      <c r="G235" s="68">
        <v>256.60000000000002</v>
      </c>
      <c r="H235" s="68">
        <v>257.3</v>
      </c>
      <c r="I235" s="68">
        <v>268.2</v>
      </c>
      <c r="J235" s="68">
        <v>268.2</v>
      </c>
      <c r="K235" s="68">
        <v>219.3</v>
      </c>
      <c r="L235" s="68">
        <v>211.2</v>
      </c>
      <c r="M235" s="68">
        <v>151</v>
      </c>
      <c r="N235" s="68">
        <v>139</v>
      </c>
      <c r="O235" s="71">
        <v>2534.6999999999998</v>
      </c>
      <c r="P235" s="72" t="s">
        <v>283</v>
      </c>
      <c r="Q235" s="80"/>
    </row>
    <row r="236" spans="1:17" s="70" customFormat="1" x14ac:dyDescent="0.2">
      <c r="A236" s="69" t="s">
        <v>537</v>
      </c>
      <c r="B236" s="70" t="s">
        <v>534</v>
      </c>
      <c r="C236" s="68">
        <v>286.39999999999998</v>
      </c>
      <c r="D236" s="68">
        <v>258.7</v>
      </c>
      <c r="E236" s="68">
        <v>235.4</v>
      </c>
      <c r="F236" s="68">
        <v>195.5</v>
      </c>
      <c r="G236" s="68">
        <v>195.4</v>
      </c>
      <c r="H236" s="68">
        <v>165.7</v>
      </c>
      <c r="I236" s="68">
        <v>128</v>
      </c>
      <c r="J236" s="68">
        <v>127.8</v>
      </c>
      <c r="K236" s="68">
        <v>139</v>
      </c>
      <c r="L236" s="68">
        <v>184</v>
      </c>
      <c r="M236" s="68">
        <v>264.10000000000002</v>
      </c>
      <c r="N236" s="68">
        <v>291.39999999999998</v>
      </c>
      <c r="O236" s="71">
        <v>2471.4</v>
      </c>
      <c r="P236" s="115" t="s">
        <v>538</v>
      </c>
      <c r="Q236" s="80"/>
    </row>
    <row r="237" spans="1:17" s="70" customFormat="1" x14ac:dyDescent="0.2">
      <c r="A237" s="69" t="s">
        <v>567</v>
      </c>
      <c r="B237" s="70" t="s">
        <v>566</v>
      </c>
      <c r="C237" s="68">
        <v>297.60000000000002</v>
      </c>
      <c r="D237" s="68">
        <v>263.2</v>
      </c>
      <c r="E237" s="68">
        <v>269.7</v>
      </c>
      <c r="F237" s="68">
        <v>252</v>
      </c>
      <c r="G237" s="68">
        <v>279</v>
      </c>
      <c r="H237" s="68">
        <v>267</v>
      </c>
      <c r="I237" s="68">
        <v>257.3</v>
      </c>
      <c r="J237" s="68">
        <v>235.6</v>
      </c>
      <c r="K237" s="68">
        <v>235.6</v>
      </c>
      <c r="L237" s="68">
        <v>282.60000000000002</v>
      </c>
      <c r="M237" s="68">
        <v>282</v>
      </c>
      <c r="N237" s="68">
        <v>279</v>
      </c>
      <c r="O237" s="71">
        <v>3203.2</v>
      </c>
      <c r="P237" s="115" t="s">
        <v>568</v>
      </c>
      <c r="Q237" s="80"/>
    </row>
    <row r="238" spans="1:17" s="70" customFormat="1" x14ac:dyDescent="0.2">
      <c r="A238" s="69" t="s">
        <v>227</v>
      </c>
      <c r="B238" s="70" t="s">
        <v>226</v>
      </c>
      <c r="C238" s="68">
        <v>182.9</v>
      </c>
      <c r="D238" s="68">
        <v>200.1</v>
      </c>
      <c r="E238" s="68">
        <v>238.7</v>
      </c>
      <c r="F238" s="68">
        <v>267</v>
      </c>
      <c r="G238" s="68">
        <v>331.7</v>
      </c>
      <c r="H238" s="68">
        <v>369</v>
      </c>
      <c r="I238" s="68">
        <v>387.5</v>
      </c>
      <c r="J238" s="68">
        <v>365.8</v>
      </c>
      <c r="K238" s="68">
        <v>312</v>
      </c>
      <c r="L238" s="68">
        <v>275.89999999999998</v>
      </c>
      <c r="M238" s="68">
        <v>213</v>
      </c>
      <c r="N238" s="68">
        <v>170.5</v>
      </c>
      <c r="O238" s="71">
        <v>3314.1</v>
      </c>
      <c r="P238" s="115" t="s">
        <v>228</v>
      </c>
      <c r="Q238" s="80"/>
    </row>
    <row r="239" spans="1:17" s="70" customFormat="1" x14ac:dyDescent="0.2">
      <c r="A239" s="69" t="s">
        <v>747</v>
      </c>
      <c r="B239" s="70" t="s">
        <v>740</v>
      </c>
      <c r="C239" s="68">
        <v>123.7</v>
      </c>
      <c r="D239" s="68">
        <v>108.4</v>
      </c>
      <c r="E239" s="68">
        <v>121.7</v>
      </c>
      <c r="F239" s="68">
        <v>142.4</v>
      </c>
      <c r="G239" s="68">
        <v>156.69999999999999</v>
      </c>
      <c r="H239" s="68">
        <v>147.80000000000001</v>
      </c>
      <c r="I239" s="68">
        <v>243.8</v>
      </c>
      <c r="J239" s="68">
        <v>238</v>
      </c>
      <c r="K239" s="68">
        <v>171.5</v>
      </c>
      <c r="L239" s="68">
        <v>166.5</v>
      </c>
      <c r="M239" s="68">
        <v>143.4</v>
      </c>
      <c r="N239" s="68">
        <v>146.1</v>
      </c>
      <c r="O239" s="71">
        <v>1910</v>
      </c>
      <c r="P239" s="72" t="s">
        <v>283</v>
      </c>
      <c r="Q239" s="80"/>
    </row>
    <row r="240" spans="1:17" s="70" customFormat="1" x14ac:dyDescent="0.2">
      <c r="A240" s="69" t="s">
        <v>325</v>
      </c>
      <c r="B240" s="70" t="s">
        <v>322</v>
      </c>
      <c r="C240" s="68">
        <v>65</v>
      </c>
      <c r="D240" s="68">
        <v>93</v>
      </c>
      <c r="E240" s="68">
        <v>148</v>
      </c>
      <c r="F240" s="68">
        <v>171</v>
      </c>
      <c r="G240" s="68">
        <v>221</v>
      </c>
      <c r="H240" s="68">
        <v>251</v>
      </c>
      <c r="I240" s="68">
        <v>287</v>
      </c>
      <c r="J240" s="68">
        <v>274</v>
      </c>
      <c r="K240" s="68">
        <v>202</v>
      </c>
      <c r="L240" s="68">
        <v>151</v>
      </c>
      <c r="M240" s="68">
        <v>86</v>
      </c>
      <c r="N240" s="68">
        <v>49</v>
      </c>
      <c r="O240" s="71">
        <v>1998</v>
      </c>
      <c r="P240" s="115" t="s">
        <v>326</v>
      </c>
      <c r="Q240" s="80"/>
    </row>
    <row r="241" spans="1:17" s="70" customFormat="1" x14ac:dyDescent="0.2">
      <c r="A241" s="69" t="s">
        <v>436</v>
      </c>
      <c r="B241" s="70" t="s">
        <v>404</v>
      </c>
      <c r="C241" s="68">
        <v>62.2</v>
      </c>
      <c r="D241" s="68">
        <v>140.1</v>
      </c>
      <c r="E241" s="68">
        <v>205</v>
      </c>
      <c r="F241" s="68">
        <v>245.3</v>
      </c>
      <c r="G241" s="68">
        <v>290.3</v>
      </c>
      <c r="H241" s="68">
        <v>275.3</v>
      </c>
      <c r="I241" s="68">
        <v>250.3</v>
      </c>
      <c r="J241" s="68">
        <v>178.1</v>
      </c>
      <c r="K241" s="68">
        <v>153.6</v>
      </c>
      <c r="L241" s="68">
        <v>116.7</v>
      </c>
      <c r="M241" s="68">
        <v>66.400000000000006</v>
      </c>
      <c r="N241" s="68">
        <v>53</v>
      </c>
      <c r="O241" s="71">
        <v>2036.3</v>
      </c>
      <c r="P241" s="72" t="s">
        <v>283</v>
      </c>
      <c r="Q241" s="80"/>
    </row>
    <row r="242" spans="1:17" s="70" customFormat="1" x14ac:dyDescent="0.2">
      <c r="A242" s="69" t="s">
        <v>656</v>
      </c>
      <c r="B242" s="70" t="s">
        <v>655</v>
      </c>
      <c r="C242" s="68">
        <v>271</v>
      </c>
      <c r="D242" s="68">
        <v>248</v>
      </c>
      <c r="E242" s="68">
        <v>300</v>
      </c>
      <c r="F242" s="68">
        <v>295</v>
      </c>
      <c r="G242" s="68">
        <v>315</v>
      </c>
      <c r="H242" s="68">
        <v>303</v>
      </c>
      <c r="I242" s="68">
        <v>275</v>
      </c>
      <c r="J242" s="68">
        <v>281</v>
      </c>
      <c r="K242" s="68">
        <v>261</v>
      </c>
      <c r="L242" s="68">
        <v>260</v>
      </c>
      <c r="M242" s="68">
        <v>257</v>
      </c>
      <c r="N242" s="68">
        <v>264</v>
      </c>
      <c r="O242" s="71">
        <v>3332</v>
      </c>
      <c r="P242" s="115" t="s">
        <v>511</v>
      </c>
      <c r="Q242" s="80"/>
    </row>
    <row r="243" spans="1:17" s="70" customFormat="1" x14ac:dyDescent="0.2">
      <c r="A243" s="69" t="s">
        <v>657</v>
      </c>
      <c r="B243" s="70" t="s">
        <v>655</v>
      </c>
      <c r="C243" s="68">
        <v>267</v>
      </c>
      <c r="D243" s="68">
        <v>250</v>
      </c>
      <c r="E243" s="68">
        <v>302</v>
      </c>
      <c r="F243" s="68">
        <v>311</v>
      </c>
      <c r="G243" s="68">
        <v>320</v>
      </c>
      <c r="H243" s="68">
        <v>284</v>
      </c>
      <c r="I243" s="68">
        <v>271</v>
      </c>
      <c r="J243" s="68">
        <v>265</v>
      </c>
      <c r="K243" s="68">
        <v>266</v>
      </c>
      <c r="L243" s="68">
        <v>263</v>
      </c>
      <c r="M243" s="68">
        <v>268</v>
      </c>
      <c r="N243" s="68">
        <v>267</v>
      </c>
      <c r="O243" s="71">
        <v>3333</v>
      </c>
      <c r="P243" s="115" t="s">
        <v>511</v>
      </c>
      <c r="Q243" s="80"/>
    </row>
    <row r="244" spans="1:17" s="70" customFormat="1" x14ac:dyDescent="0.2">
      <c r="A244" s="69" t="s">
        <v>514</v>
      </c>
      <c r="B244" s="70" t="s">
        <v>509</v>
      </c>
      <c r="C244" s="68">
        <v>242</v>
      </c>
      <c r="D244" s="68">
        <v>220.2</v>
      </c>
      <c r="E244" s="68">
        <v>217.3</v>
      </c>
      <c r="F244" s="68">
        <v>214.7</v>
      </c>
      <c r="G244" s="68">
        <v>248.8</v>
      </c>
      <c r="H244" s="68">
        <v>221.8</v>
      </c>
      <c r="I244" s="68">
        <v>183.5</v>
      </c>
      <c r="J244" s="68">
        <v>174.5</v>
      </c>
      <c r="K244" s="68">
        <v>185.4</v>
      </c>
      <c r="L244" s="68">
        <v>235.8</v>
      </c>
      <c r="M244" s="68">
        <v>252</v>
      </c>
      <c r="N244" s="68">
        <v>242.6</v>
      </c>
      <c r="O244" s="71">
        <v>2638.6</v>
      </c>
      <c r="P244" s="115" t="s">
        <v>515</v>
      </c>
      <c r="Q244" s="80"/>
    </row>
    <row r="245" spans="1:17" s="70" customFormat="1" x14ac:dyDescent="0.2">
      <c r="A245" s="69" t="s">
        <v>806</v>
      </c>
      <c r="B245" s="73" t="s">
        <v>404</v>
      </c>
      <c r="C245" s="68">
        <v>200.8</v>
      </c>
      <c r="D245" s="68">
        <v>189.7</v>
      </c>
      <c r="E245" s="68">
        <v>244.2</v>
      </c>
      <c r="F245" s="68">
        <v>271.3</v>
      </c>
      <c r="G245" s="68">
        <v>295.2</v>
      </c>
      <c r="H245" s="68">
        <v>326.10000000000002</v>
      </c>
      <c r="I245" s="68">
        <v>356.6</v>
      </c>
      <c r="J245" s="68">
        <v>329.3</v>
      </c>
      <c r="K245" s="68">
        <v>263.7</v>
      </c>
      <c r="L245" s="68">
        <v>245.1</v>
      </c>
      <c r="M245" s="68">
        <v>186.5</v>
      </c>
      <c r="N245" s="68">
        <v>180.9</v>
      </c>
      <c r="O245" s="74">
        <v>3089.4</v>
      </c>
      <c r="P245" s="72" t="s">
        <v>283</v>
      </c>
      <c r="Q245" s="80"/>
    </row>
    <row r="246" spans="1:17" s="70" customFormat="1" x14ac:dyDescent="0.2">
      <c r="A246" s="69" t="s">
        <v>437</v>
      </c>
      <c r="B246" s="70" t="s">
        <v>404</v>
      </c>
      <c r="C246" s="68">
        <v>167.8</v>
      </c>
      <c r="D246" s="68">
        <v>157.6</v>
      </c>
      <c r="E246" s="68">
        <v>206.4</v>
      </c>
      <c r="F246" s="68">
        <v>230.1</v>
      </c>
      <c r="G246" s="68">
        <v>277.10000000000002</v>
      </c>
      <c r="H246" s="68">
        <v>314</v>
      </c>
      <c r="I246" s="68">
        <v>332.5</v>
      </c>
      <c r="J246" s="68">
        <v>296.3</v>
      </c>
      <c r="K246" s="68">
        <v>245.5</v>
      </c>
      <c r="L246" s="68">
        <v>217.5</v>
      </c>
      <c r="M246" s="68">
        <v>148</v>
      </c>
      <c r="N246" s="68">
        <v>134.1</v>
      </c>
      <c r="O246" s="71">
        <v>2726.9</v>
      </c>
      <c r="P246" s="72" t="s">
        <v>283</v>
      </c>
      <c r="Q246" s="80"/>
    </row>
    <row r="247" spans="1:17" s="70" customFormat="1" x14ac:dyDescent="0.2">
      <c r="A247" s="69" t="s">
        <v>110</v>
      </c>
      <c r="B247" s="70" t="s">
        <v>317</v>
      </c>
      <c r="C247" s="68">
        <v>68</v>
      </c>
      <c r="D247" s="68">
        <v>125</v>
      </c>
      <c r="E247" s="68">
        <v>184</v>
      </c>
      <c r="F247" s="68">
        <v>235</v>
      </c>
      <c r="G247" s="68">
        <v>284</v>
      </c>
      <c r="H247" s="68">
        <v>319</v>
      </c>
      <c r="I247" s="68">
        <v>321</v>
      </c>
      <c r="J247" s="68">
        <v>248</v>
      </c>
      <c r="K247" s="68">
        <v>180</v>
      </c>
      <c r="L247" s="68">
        <v>105</v>
      </c>
      <c r="M247" s="68">
        <v>71</v>
      </c>
      <c r="N247" s="68">
        <v>61</v>
      </c>
      <c r="O247" s="71">
        <v>2201</v>
      </c>
      <c r="P247" s="115" t="s">
        <v>778</v>
      </c>
      <c r="Q247" s="80"/>
    </row>
    <row r="248" spans="1:17" s="70" customFormat="1" x14ac:dyDescent="0.2">
      <c r="A248" s="69" t="s">
        <v>300</v>
      </c>
      <c r="B248" s="70" t="s">
        <v>297</v>
      </c>
      <c r="C248" s="68">
        <v>40</v>
      </c>
      <c r="D248" s="68">
        <v>76</v>
      </c>
      <c r="E248" s="68">
        <v>126</v>
      </c>
      <c r="F248" s="68">
        <v>178</v>
      </c>
      <c r="G248" s="68">
        <v>220</v>
      </c>
      <c r="H248" s="68">
        <v>250</v>
      </c>
      <c r="I248" s="68">
        <v>246</v>
      </c>
      <c r="J248" s="68">
        <v>216</v>
      </c>
      <c r="K248" s="68">
        <v>144</v>
      </c>
      <c r="L248" s="68">
        <v>86</v>
      </c>
      <c r="M248" s="68">
        <v>51</v>
      </c>
      <c r="N248" s="68">
        <v>35</v>
      </c>
      <c r="O248" s="71">
        <v>1668</v>
      </c>
      <c r="P248" s="115" t="s">
        <v>301</v>
      </c>
      <c r="Q248" s="80"/>
    </row>
    <row r="249" spans="1:17" s="70" customFormat="1" x14ac:dyDescent="0.2">
      <c r="A249" s="69" t="s">
        <v>562</v>
      </c>
      <c r="B249" s="70" t="s">
        <v>561</v>
      </c>
      <c r="C249" s="68">
        <v>287</v>
      </c>
      <c r="D249" s="68">
        <v>263</v>
      </c>
      <c r="E249" s="68">
        <v>264</v>
      </c>
      <c r="F249" s="68">
        <v>256</v>
      </c>
      <c r="G249" s="68">
        <v>277</v>
      </c>
      <c r="H249" s="68">
        <v>264</v>
      </c>
      <c r="I249" s="68">
        <v>240</v>
      </c>
      <c r="J249" s="68">
        <v>223</v>
      </c>
      <c r="K249" s="68">
        <v>217</v>
      </c>
      <c r="L249" s="68">
        <v>273</v>
      </c>
      <c r="M249" s="68">
        <v>288</v>
      </c>
      <c r="N249" s="68">
        <v>284</v>
      </c>
      <c r="O249" s="71">
        <v>3136</v>
      </c>
      <c r="P249" s="115" t="s">
        <v>563</v>
      </c>
      <c r="Q249" s="80"/>
    </row>
    <row r="250" spans="1:17" s="70" customFormat="1" x14ac:dyDescent="0.2">
      <c r="A250" s="69" t="s">
        <v>564</v>
      </c>
      <c r="B250" s="70" t="s">
        <v>561</v>
      </c>
      <c r="C250" s="68">
        <v>291</v>
      </c>
      <c r="D250" s="68">
        <v>267</v>
      </c>
      <c r="E250" s="68">
        <v>280</v>
      </c>
      <c r="F250" s="68">
        <v>268</v>
      </c>
      <c r="G250" s="68">
        <v>284</v>
      </c>
      <c r="H250" s="68">
        <v>272</v>
      </c>
      <c r="I250" s="68">
        <v>258</v>
      </c>
      <c r="J250" s="68">
        <v>253</v>
      </c>
      <c r="K250" s="68">
        <v>261</v>
      </c>
      <c r="L250" s="68">
        <v>280</v>
      </c>
      <c r="M250" s="68">
        <v>288</v>
      </c>
      <c r="N250" s="68">
        <v>280</v>
      </c>
      <c r="O250" s="71">
        <v>3282</v>
      </c>
      <c r="P250" s="115" t="s">
        <v>565</v>
      </c>
      <c r="Q250" s="80"/>
    </row>
    <row r="251" spans="1:17" s="70" customFormat="1" x14ac:dyDescent="0.2">
      <c r="A251" s="69" t="s">
        <v>609</v>
      </c>
      <c r="B251" s="70" t="s">
        <v>604</v>
      </c>
      <c r="C251" s="68">
        <v>251.8</v>
      </c>
      <c r="D251" s="68">
        <v>244.9</v>
      </c>
      <c r="E251" s="68">
        <v>297.2</v>
      </c>
      <c r="F251" s="68">
        <v>315.2</v>
      </c>
      <c r="G251" s="68">
        <v>332.7</v>
      </c>
      <c r="H251" s="68">
        <v>335</v>
      </c>
      <c r="I251" s="68">
        <v>317.7</v>
      </c>
      <c r="J251" s="68">
        <v>293.2</v>
      </c>
      <c r="K251" s="68">
        <v>266.39999999999998</v>
      </c>
      <c r="L251" s="68">
        <v>271.3</v>
      </c>
      <c r="M251" s="68">
        <v>242.9</v>
      </c>
      <c r="N251" s="68">
        <v>248.1</v>
      </c>
      <c r="O251" s="71">
        <v>3416.4</v>
      </c>
      <c r="P251" s="115" t="s">
        <v>610</v>
      </c>
      <c r="Q251" s="80"/>
    </row>
    <row r="252" spans="1:17" s="70" customFormat="1" x14ac:dyDescent="0.2">
      <c r="A252" s="69" t="s">
        <v>395</v>
      </c>
      <c r="B252" s="70" t="s">
        <v>394</v>
      </c>
      <c r="C252" s="68">
        <v>228.9</v>
      </c>
      <c r="D252" s="68">
        <v>245.2</v>
      </c>
      <c r="E252" s="68">
        <v>183.9</v>
      </c>
      <c r="F252" s="68">
        <v>173.1</v>
      </c>
      <c r="G252" s="68">
        <v>108.5</v>
      </c>
      <c r="H252" s="68">
        <v>116.3</v>
      </c>
      <c r="I252" s="68">
        <v>106.1</v>
      </c>
      <c r="J252" s="68">
        <v>118.1</v>
      </c>
      <c r="K252" s="68">
        <v>99.2</v>
      </c>
      <c r="L252" s="68">
        <v>103.9</v>
      </c>
      <c r="M252" s="68">
        <v>139.80000000000001</v>
      </c>
      <c r="N252" s="68">
        <v>120.5</v>
      </c>
      <c r="O252" s="71">
        <v>1743.5</v>
      </c>
      <c r="P252" s="115" t="s">
        <v>396</v>
      </c>
      <c r="Q252" s="80"/>
    </row>
    <row r="253" spans="1:17" s="70" customFormat="1" x14ac:dyDescent="0.2">
      <c r="A253" s="69" t="s">
        <v>520</v>
      </c>
      <c r="B253" s="70" t="s">
        <v>517</v>
      </c>
      <c r="C253" s="68">
        <v>261</v>
      </c>
      <c r="D253" s="68">
        <v>243</v>
      </c>
      <c r="E253" s="68">
        <v>252</v>
      </c>
      <c r="F253" s="68">
        <v>230</v>
      </c>
      <c r="G253" s="68">
        <v>239</v>
      </c>
      <c r="H253" s="68">
        <v>193</v>
      </c>
      <c r="I253" s="68">
        <v>133</v>
      </c>
      <c r="J253" s="68">
        <v>104</v>
      </c>
      <c r="K253" s="68">
        <v>129</v>
      </c>
      <c r="L253" s="68">
        <v>217</v>
      </c>
      <c r="M253" s="68">
        <v>252</v>
      </c>
      <c r="N253" s="68">
        <v>248</v>
      </c>
      <c r="O253" s="71">
        <v>2501</v>
      </c>
      <c r="P253" s="115" t="s">
        <v>511</v>
      </c>
      <c r="Q253" s="80"/>
    </row>
    <row r="254" spans="1:17" s="70" customFormat="1" x14ac:dyDescent="0.2">
      <c r="A254" s="69" t="s">
        <v>247</v>
      </c>
      <c r="B254" s="70" t="s">
        <v>242</v>
      </c>
      <c r="C254" s="68">
        <v>63</v>
      </c>
      <c r="D254" s="68">
        <v>79</v>
      </c>
      <c r="E254" s="68">
        <v>129</v>
      </c>
      <c r="F254" s="68">
        <v>166</v>
      </c>
      <c r="G254" s="68">
        <v>194</v>
      </c>
      <c r="H254" s="68">
        <v>202</v>
      </c>
      <c r="I254" s="68">
        <v>212</v>
      </c>
      <c r="J254" s="68">
        <v>212</v>
      </c>
      <c r="K254" s="68">
        <v>168</v>
      </c>
      <c r="L254" s="68">
        <v>118</v>
      </c>
      <c r="M254" s="68">
        <v>68</v>
      </c>
      <c r="N254" s="68">
        <v>51</v>
      </c>
      <c r="O254" s="71">
        <v>1662</v>
      </c>
      <c r="P254" s="115" t="s">
        <v>248</v>
      </c>
      <c r="Q254" s="80"/>
    </row>
    <row r="255" spans="1:17" s="70" customFormat="1" x14ac:dyDescent="0.2">
      <c r="A255" s="69" t="s">
        <v>78</v>
      </c>
      <c r="B255" s="70" t="s">
        <v>796</v>
      </c>
      <c r="C255" s="68">
        <v>356.5</v>
      </c>
      <c r="D255" s="68">
        <v>314.89999999999998</v>
      </c>
      <c r="E255" s="68">
        <v>295.5</v>
      </c>
      <c r="F255" s="68">
        <v>246</v>
      </c>
      <c r="G255" s="68">
        <v>211.7</v>
      </c>
      <c r="H255" s="68">
        <v>180.6</v>
      </c>
      <c r="I255" s="68">
        <v>188.4</v>
      </c>
      <c r="J255" s="68">
        <v>219.8</v>
      </c>
      <c r="K255" s="68">
        <v>232.4</v>
      </c>
      <c r="L255" s="68">
        <v>299.8</v>
      </c>
      <c r="M255" s="68">
        <v>320.39999999999998</v>
      </c>
      <c r="N255" s="68">
        <v>359.4</v>
      </c>
      <c r="O255" s="71">
        <v>3229.5</v>
      </c>
      <c r="P255" s="72" t="s">
        <v>283</v>
      </c>
      <c r="Q255" s="80"/>
    </row>
    <row r="256" spans="1:17" s="70" customFormat="1" x14ac:dyDescent="0.2">
      <c r="A256" s="69" t="s">
        <v>810</v>
      </c>
      <c r="B256" s="73" t="s">
        <v>317</v>
      </c>
      <c r="C256" s="68">
        <v>105.4</v>
      </c>
      <c r="D256" s="68">
        <v>115.8</v>
      </c>
      <c r="E256" s="68">
        <v>176.7</v>
      </c>
      <c r="F256" s="68">
        <v>192</v>
      </c>
      <c r="G256" s="68">
        <v>192.2</v>
      </c>
      <c r="H256" s="68">
        <v>192</v>
      </c>
      <c r="I256" s="68">
        <v>170.5</v>
      </c>
      <c r="J256" s="68">
        <v>176.7</v>
      </c>
      <c r="K256" s="68">
        <v>177</v>
      </c>
      <c r="L256" s="68">
        <v>158.1</v>
      </c>
      <c r="M256" s="68">
        <v>123</v>
      </c>
      <c r="N256" s="68">
        <v>93</v>
      </c>
      <c r="O256" s="74">
        <v>1872.4</v>
      </c>
      <c r="P256" s="115" t="s">
        <v>779</v>
      </c>
      <c r="Q256" s="80"/>
    </row>
    <row r="257" spans="1:17" s="70" customFormat="1" x14ac:dyDescent="0.2">
      <c r="A257" s="69" t="s">
        <v>438</v>
      </c>
      <c r="B257" s="70" t="s">
        <v>404</v>
      </c>
      <c r="C257" s="68">
        <v>155.69999999999999</v>
      </c>
      <c r="D257" s="68">
        <v>154.69999999999999</v>
      </c>
      <c r="E257" s="68">
        <v>202.8</v>
      </c>
      <c r="F257" s="68">
        <v>217</v>
      </c>
      <c r="G257" s="68">
        <v>245.1</v>
      </c>
      <c r="H257" s="68">
        <v>271.2</v>
      </c>
      <c r="I257" s="68">
        <v>275.60000000000002</v>
      </c>
      <c r="J257" s="68">
        <v>260.10000000000002</v>
      </c>
      <c r="K257" s="68">
        <v>219.3</v>
      </c>
      <c r="L257" s="68">
        <v>204.5</v>
      </c>
      <c r="M257" s="68">
        <v>154.69999999999999</v>
      </c>
      <c r="N257" s="68">
        <v>137.69999999999999</v>
      </c>
      <c r="O257" s="71">
        <v>2498.4</v>
      </c>
      <c r="P257" s="72" t="s">
        <v>283</v>
      </c>
      <c r="Q257" s="80"/>
    </row>
    <row r="258" spans="1:17" s="70" customFormat="1" x14ac:dyDescent="0.2">
      <c r="A258" s="69" t="s">
        <v>439</v>
      </c>
      <c r="B258" s="70" t="s">
        <v>404</v>
      </c>
      <c r="C258" s="68">
        <v>256</v>
      </c>
      <c r="D258" s="68">
        <v>257.2</v>
      </c>
      <c r="E258" s="68">
        <v>318.39999999999998</v>
      </c>
      <c r="F258" s="68">
        <v>353.6</v>
      </c>
      <c r="G258" s="68">
        <v>401</v>
      </c>
      <c r="H258" s="68">
        <v>407.8</v>
      </c>
      <c r="I258" s="68">
        <v>378.5</v>
      </c>
      <c r="J258" s="68">
        <v>360.8</v>
      </c>
      <c r="K258" s="68">
        <v>328.6</v>
      </c>
      <c r="L258" s="68">
        <v>308.89999999999998</v>
      </c>
      <c r="M258" s="68">
        <v>256</v>
      </c>
      <c r="N258" s="68">
        <v>244.8</v>
      </c>
      <c r="O258" s="71">
        <v>3871.6</v>
      </c>
      <c r="P258" s="72" t="s">
        <v>283</v>
      </c>
      <c r="Q258" s="80"/>
    </row>
    <row r="259" spans="1:17" s="70" customFormat="1" x14ac:dyDescent="0.2">
      <c r="A259" s="69" t="s">
        <v>440</v>
      </c>
      <c r="B259" s="70" t="s">
        <v>404</v>
      </c>
      <c r="C259" s="68">
        <v>93.9</v>
      </c>
      <c r="D259" s="68">
        <v>108.5</v>
      </c>
      <c r="E259" s="68">
        <v>155.4</v>
      </c>
      <c r="F259" s="68">
        <v>182.8</v>
      </c>
      <c r="G259" s="68">
        <v>217.4</v>
      </c>
      <c r="H259" s="68">
        <v>242.2</v>
      </c>
      <c r="I259" s="68">
        <v>254.9</v>
      </c>
      <c r="J259" s="68">
        <v>228.4</v>
      </c>
      <c r="K259" s="68">
        <v>196.7</v>
      </c>
      <c r="L259" s="68">
        <v>167.3</v>
      </c>
      <c r="M259" s="68">
        <v>99.4</v>
      </c>
      <c r="N259" s="68">
        <v>74.400000000000006</v>
      </c>
      <c r="O259" s="71">
        <v>2021.3</v>
      </c>
      <c r="P259" s="72" t="s">
        <v>283</v>
      </c>
      <c r="Q259" s="80"/>
    </row>
    <row r="260" spans="1:17" s="70" customFormat="1" x14ac:dyDescent="0.2">
      <c r="A260" s="69" t="s">
        <v>291</v>
      </c>
      <c r="B260" s="70" t="s">
        <v>290</v>
      </c>
      <c r="C260" s="68">
        <v>123</v>
      </c>
      <c r="D260" s="68">
        <v>126</v>
      </c>
      <c r="E260" s="68">
        <v>170</v>
      </c>
      <c r="F260" s="68">
        <v>194</v>
      </c>
      <c r="G260" s="68">
        <v>251</v>
      </c>
      <c r="H260" s="68">
        <v>276</v>
      </c>
      <c r="I260" s="68">
        <v>340</v>
      </c>
      <c r="J260" s="68">
        <v>314</v>
      </c>
      <c r="K260" s="68">
        <v>252</v>
      </c>
      <c r="L260" s="68">
        <v>201</v>
      </c>
      <c r="M260" s="68">
        <v>126</v>
      </c>
      <c r="N260" s="68">
        <v>109</v>
      </c>
      <c r="O260" s="71">
        <v>2481</v>
      </c>
      <c r="P260" s="72"/>
      <c r="Q260" s="80"/>
    </row>
    <row r="261" spans="1:17" s="70" customFormat="1" x14ac:dyDescent="0.2">
      <c r="A261" s="69" t="s">
        <v>649</v>
      </c>
      <c r="B261" s="70" t="s">
        <v>647</v>
      </c>
      <c r="C261" s="68">
        <v>157</v>
      </c>
      <c r="D261" s="68">
        <v>156</v>
      </c>
      <c r="E261" s="68">
        <v>164</v>
      </c>
      <c r="F261" s="68">
        <v>160</v>
      </c>
      <c r="G261" s="68">
        <v>150</v>
      </c>
      <c r="H261" s="68">
        <v>132</v>
      </c>
      <c r="I261" s="68">
        <v>119</v>
      </c>
      <c r="J261" s="68">
        <v>106</v>
      </c>
      <c r="K261" s="68">
        <v>70</v>
      </c>
      <c r="L261" s="68">
        <v>93</v>
      </c>
      <c r="M261" s="68">
        <v>123</v>
      </c>
      <c r="N261" s="68">
        <v>144</v>
      </c>
      <c r="O261" s="71">
        <v>1574</v>
      </c>
      <c r="P261" s="115" t="s">
        <v>511</v>
      </c>
      <c r="Q261" s="80"/>
    </row>
    <row r="262" spans="1:17" s="70" customFormat="1" x14ac:dyDescent="0.2">
      <c r="A262" s="69" t="s">
        <v>140</v>
      </c>
      <c r="B262" s="70" t="s">
        <v>803</v>
      </c>
      <c r="C262" s="68">
        <v>182</v>
      </c>
      <c r="D262" s="68">
        <v>158</v>
      </c>
      <c r="E262" s="68">
        <v>184</v>
      </c>
      <c r="F262" s="68">
        <v>200</v>
      </c>
      <c r="G262" s="68">
        <v>211</v>
      </c>
      <c r="H262" s="68">
        <v>200</v>
      </c>
      <c r="I262" s="68">
        <v>203</v>
      </c>
      <c r="J262" s="68">
        <v>222</v>
      </c>
      <c r="K262" s="68">
        <v>213</v>
      </c>
      <c r="L262" s="68">
        <v>231</v>
      </c>
      <c r="M262" s="68">
        <v>243</v>
      </c>
      <c r="N262" s="68">
        <v>216</v>
      </c>
      <c r="O262" s="71">
        <v>2463</v>
      </c>
      <c r="P262" s="72"/>
      <c r="Q262" s="80"/>
    </row>
    <row r="263" spans="1:17" s="70" customFormat="1" x14ac:dyDescent="0.2">
      <c r="A263" s="69" t="s">
        <v>555</v>
      </c>
      <c r="B263" s="70" t="s">
        <v>554</v>
      </c>
      <c r="C263" s="68">
        <v>214</v>
      </c>
      <c r="D263" s="68">
        <v>230</v>
      </c>
      <c r="E263" s="68">
        <v>282</v>
      </c>
      <c r="F263" s="68">
        <v>312</v>
      </c>
      <c r="G263" s="68">
        <v>338</v>
      </c>
      <c r="H263" s="68">
        <v>309</v>
      </c>
      <c r="I263" s="68">
        <v>307</v>
      </c>
      <c r="J263" s="68">
        <v>298</v>
      </c>
      <c r="K263" s="68">
        <v>300</v>
      </c>
      <c r="L263" s="68">
        <v>307</v>
      </c>
      <c r="M263" s="68">
        <v>249</v>
      </c>
      <c r="N263" s="68">
        <v>236</v>
      </c>
      <c r="O263" s="71">
        <v>3382</v>
      </c>
      <c r="P263" s="115" t="s">
        <v>550</v>
      </c>
      <c r="Q263" s="80"/>
    </row>
    <row r="264" spans="1:17" s="70" customFormat="1" x14ac:dyDescent="0.2">
      <c r="A264" s="69" t="s">
        <v>544</v>
      </c>
      <c r="B264" s="70" t="s">
        <v>541</v>
      </c>
      <c r="C264" s="68">
        <v>150.4</v>
      </c>
      <c r="D264" s="68">
        <v>160.80000000000001</v>
      </c>
      <c r="E264" s="68">
        <v>154.5</v>
      </c>
      <c r="F264" s="68">
        <v>151.5</v>
      </c>
      <c r="G264" s="68">
        <v>147.80000000000001</v>
      </c>
      <c r="H264" s="68">
        <v>156.30000000000001</v>
      </c>
      <c r="I264" s="68">
        <v>163.1</v>
      </c>
      <c r="J264" s="68">
        <v>135.30000000000001</v>
      </c>
      <c r="K264" s="68">
        <v>125.7</v>
      </c>
      <c r="L264" s="68">
        <v>116.1</v>
      </c>
      <c r="M264" s="68">
        <v>115.1</v>
      </c>
      <c r="N264" s="68">
        <v>147.19999999999999</v>
      </c>
      <c r="O264" s="71">
        <v>1723.8</v>
      </c>
      <c r="P264" s="115" t="s">
        <v>545</v>
      </c>
      <c r="Q264" s="80"/>
    </row>
    <row r="265" spans="1:17" s="70" customFormat="1" x14ac:dyDescent="0.2">
      <c r="A265" s="69" t="s">
        <v>441</v>
      </c>
      <c r="B265" s="70" t="s">
        <v>404</v>
      </c>
      <c r="C265" s="68">
        <v>85.6</v>
      </c>
      <c r="D265" s="68">
        <v>116.4</v>
      </c>
      <c r="E265" s="68">
        <v>191.1</v>
      </c>
      <c r="F265" s="68">
        <v>221.1</v>
      </c>
      <c r="G265" s="68">
        <v>276.10000000000002</v>
      </c>
      <c r="H265" s="68">
        <v>290.2</v>
      </c>
      <c r="I265" s="68">
        <v>331.9</v>
      </c>
      <c r="J265" s="68">
        <v>298.10000000000002</v>
      </c>
      <c r="K265" s="68">
        <v>235.7</v>
      </c>
      <c r="L265" s="68">
        <v>151.69999999999999</v>
      </c>
      <c r="M265" s="68">
        <v>79.3</v>
      </c>
      <c r="N265" s="68">
        <v>63.7</v>
      </c>
      <c r="O265" s="71">
        <v>2340.9</v>
      </c>
      <c r="P265" s="72" t="s">
        <v>283</v>
      </c>
      <c r="Q265" s="80"/>
    </row>
    <row r="266" spans="1:17" s="70" customFormat="1" x14ac:dyDescent="0.2">
      <c r="A266" s="69" t="s">
        <v>312</v>
      </c>
      <c r="B266" s="70" t="s">
        <v>307</v>
      </c>
      <c r="C266" s="68">
        <v>124</v>
      </c>
      <c r="D266" s="68">
        <v>129</v>
      </c>
      <c r="E266" s="68">
        <v>192</v>
      </c>
      <c r="F266" s="68">
        <v>217</v>
      </c>
      <c r="G266" s="68">
        <v>258</v>
      </c>
      <c r="H266" s="68">
        <v>274</v>
      </c>
      <c r="I266" s="68">
        <v>308</v>
      </c>
      <c r="J266" s="68">
        <v>295</v>
      </c>
      <c r="K266" s="68">
        <v>224</v>
      </c>
      <c r="L266" s="68">
        <v>184</v>
      </c>
      <c r="M266" s="68">
        <v>139</v>
      </c>
      <c r="N266" s="68">
        <v>124</v>
      </c>
      <c r="O266" s="71">
        <v>2468</v>
      </c>
      <c r="P266" s="115" t="s">
        <v>313</v>
      </c>
      <c r="Q266" s="80"/>
    </row>
    <row r="267" spans="1:17" s="70" customFormat="1" x14ac:dyDescent="0.2">
      <c r="A267" s="69" t="s">
        <v>473</v>
      </c>
      <c r="B267" s="70" t="s">
        <v>468</v>
      </c>
      <c r="C267" s="68">
        <v>227.2</v>
      </c>
      <c r="D267" s="68">
        <v>195.2</v>
      </c>
      <c r="E267" s="68">
        <v>202.4</v>
      </c>
      <c r="F267" s="68">
        <v>166</v>
      </c>
      <c r="G267" s="68">
        <v>146.9</v>
      </c>
      <c r="H267" s="68">
        <v>115.6</v>
      </c>
      <c r="I267" s="68">
        <v>131.4</v>
      </c>
      <c r="J267" s="68">
        <v>145.30000000000001</v>
      </c>
      <c r="K267" s="68">
        <v>145.80000000000001</v>
      </c>
      <c r="L267" s="68">
        <v>178</v>
      </c>
      <c r="M267" s="68">
        <v>215.2</v>
      </c>
      <c r="N267" s="68">
        <v>232.4</v>
      </c>
      <c r="O267" s="71">
        <v>2101.4</v>
      </c>
      <c r="P267" s="72" t="s">
        <v>283</v>
      </c>
      <c r="Q267" s="80"/>
    </row>
    <row r="268" spans="1:17" s="70" customFormat="1" x14ac:dyDescent="0.2">
      <c r="A268" s="69" t="s">
        <v>224</v>
      </c>
      <c r="B268" s="70" t="s">
        <v>223</v>
      </c>
      <c r="C268" s="68">
        <v>50</v>
      </c>
      <c r="D268" s="68">
        <v>72</v>
      </c>
      <c r="E268" s="68">
        <v>125</v>
      </c>
      <c r="F268" s="68">
        <v>168</v>
      </c>
      <c r="G268" s="68">
        <v>214</v>
      </c>
      <c r="H268" s="68">
        <v>218</v>
      </c>
      <c r="I268" s="68">
        <v>226</v>
      </c>
      <c r="J268" s="68">
        <v>212</v>
      </c>
      <c r="K268" s="68">
        <v>161</v>
      </c>
      <c r="L268" s="68">
        <v>121</v>
      </c>
      <c r="M268" s="68">
        <v>54</v>
      </c>
      <c r="N268" s="68">
        <v>47</v>
      </c>
      <c r="O268" s="71">
        <v>1668</v>
      </c>
      <c r="P268" s="115" t="s">
        <v>225</v>
      </c>
      <c r="Q268" s="80"/>
    </row>
    <row r="269" spans="1:17" s="70" customFormat="1" x14ac:dyDescent="0.2">
      <c r="A269" s="69" t="s">
        <v>659</v>
      </c>
      <c r="B269" s="70" t="s">
        <v>658</v>
      </c>
      <c r="C269" s="68">
        <v>261</v>
      </c>
      <c r="D269" s="68">
        <v>235</v>
      </c>
      <c r="E269" s="68">
        <v>254</v>
      </c>
      <c r="F269" s="68">
        <v>246.6</v>
      </c>
      <c r="G269" s="68">
        <v>283</v>
      </c>
      <c r="H269" s="68">
        <v>271</v>
      </c>
      <c r="I269" s="68">
        <v>289</v>
      </c>
      <c r="J269" s="68">
        <v>296</v>
      </c>
      <c r="K269" s="68">
        <v>284</v>
      </c>
      <c r="L269" s="68">
        <v>275</v>
      </c>
      <c r="M269" s="68">
        <v>254</v>
      </c>
      <c r="N269" s="68">
        <v>272</v>
      </c>
      <c r="O269" s="71">
        <v>3220</v>
      </c>
      <c r="P269" s="115" t="s">
        <v>660</v>
      </c>
      <c r="Q269" s="80"/>
    </row>
    <row r="270" spans="1:17" s="70" customFormat="1" x14ac:dyDescent="0.2">
      <c r="A270" s="69" t="s">
        <v>103</v>
      </c>
      <c r="B270" s="70" t="s">
        <v>771</v>
      </c>
      <c r="C270" s="68">
        <v>184</v>
      </c>
      <c r="D270" s="68">
        <v>197</v>
      </c>
      <c r="E270" s="68">
        <v>231</v>
      </c>
      <c r="F270" s="68">
        <v>237</v>
      </c>
      <c r="G270" s="68">
        <v>263</v>
      </c>
      <c r="H270" s="68">
        <v>229</v>
      </c>
      <c r="I270" s="68">
        <v>181</v>
      </c>
      <c r="J270" s="68">
        <v>204</v>
      </c>
      <c r="K270" s="68">
        <v>222</v>
      </c>
      <c r="L270" s="68">
        <v>214</v>
      </c>
      <c r="M270" s="68">
        <v>165</v>
      </c>
      <c r="N270" s="68">
        <v>165</v>
      </c>
      <c r="O270" s="71">
        <v>2492</v>
      </c>
      <c r="P270" s="72" t="s">
        <v>283</v>
      </c>
      <c r="Q270" s="80"/>
    </row>
    <row r="271" spans="1:17" s="70" customFormat="1" x14ac:dyDescent="0.2">
      <c r="A271" s="69" t="s">
        <v>748</v>
      </c>
      <c r="B271" s="70" t="s">
        <v>740</v>
      </c>
      <c r="C271" s="68">
        <v>186</v>
      </c>
      <c r="D271" s="68">
        <v>180.8</v>
      </c>
      <c r="E271" s="68">
        <v>220.1</v>
      </c>
      <c r="F271" s="68">
        <v>222</v>
      </c>
      <c r="G271" s="68">
        <v>244.9</v>
      </c>
      <c r="H271" s="68">
        <v>219</v>
      </c>
      <c r="I271" s="68">
        <v>182.9</v>
      </c>
      <c r="J271" s="68">
        <v>223.2</v>
      </c>
      <c r="K271" s="68">
        <v>219</v>
      </c>
      <c r="L271" s="68">
        <v>220.1</v>
      </c>
      <c r="M271" s="68">
        <v>189</v>
      </c>
      <c r="N271" s="68">
        <v>182.9</v>
      </c>
      <c r="O271" s="71">
        <v>2489.9</v>
      </c>
      <c r="P271" s="72" t="s">
        <v>283</v>
      </c>
      <c r="Q271" s="80"/>
    </row>
    <row r="272" spans="1:17" s="70" customFormat="1" x14ac:dyDescent="0.2">
      <c r="A272" s="69" t="s">
        <v>492</v>
      </c>
      <c r="B272" s="70" t="s">
        <v>490</v>
      </c>
      <c r="C272" s="68">
        <v>197</v>
      </c>
      <c r="D272" s="68">
        <v>140</v>
      </c>
      <c r="E272" s="68">
        <v>122</v>
      </c>
      <c r="F272" s="68">
        <v>136</v>
      </c>
      <c r="G272" s="68">
        <v>164</v>
      </c>
      <c r="H272" s="68">
        <v>189</v>
      </c>
      <c r="I272" s="68">
        <v>249</v>
      </c>
      <c r="J272" s="68">
        <v>256</v>
      </c>
      <c r="K272" s="68">
        <v>196</v>
      </c>
      <c r="L272" s="68">
        <v>177</v>
      </c>
      <c r="M272" s="68">
        <v>197</v>
      </c>
      <c r="N272" s="68">
        <v>215</v>
      </c>
      <c r="O272" s="71">
        <v>2238</v>
      </c>
      <c r="P272" s="72" t="s">
        <v>283</v>
      </c>
      <c r="Q272" s="80"/>
    </row>
    <row r="273" spans="1:17" s="70" customFormat="1" x14ac:dyDescent="0.2">
      <c r="A273" s="69" t="s">
        <v>605</v>
      </c>
      <c r="B273" s="70" t="s">
        <v>604</v>
      </c>
      <c r="C273" s="68">
        <v>179.8</v>
      </c>
      <c r="D273" s="68">
        <v>183.6</v>
      </c>
      <c r="E273" s="68">
        <v>232.5</v>
      </c>
      <c r="F273" s="68">
        <v>255</v>
      </c>
      <c r="G273" s="68">
        <v>291.39999999999998</v>
      </c>
      <c r="H273" s="68">
        <v>288</v>
      </c>
      <c r="I273" s="68">
        <v>316.2</v>
      </c>
      <c r="J273" s="68">
        <v>306.89999999999998</v>
      </c>
      <c r="K273" s="68">
        <v>261</v>
      </c>
      <c r="L273" s="68">
        <v>235.6</v>
      </c>
      <c r="M273" s="68">
        <v>189</v>
      </c>
      <c r="N273" s="68">
        <v>179.8</v>
      </c>
      <c r="O273" s="71">
        <v>2918.8</v>
      </c>
      <c r="P273" s="115" t="s">
        <v>606</v>
      </c>
      <c r="Q273" s="80"/>
    </row>
    <row r="274" spans="1:17" s="70" customFormat="1" x14ac:dyDescent="0.2">
      <c r="A274" s="69" t="s">
        <v>442</v>
      </c>
      <c r="B274" s="70" t="s">
        <v>404</v>
      </c>
      <c r="C274" s="68">
        <v>163.80000000000001</v>
      </c>
      <c r="D274" s="68">
        <v>173.1</v>
      </c>
      <c r="E274" s="68">
        <v>228.9</v>
      </c>
      <c r="F274" s="68">
        <v>250.7</v>
      </c>
      <c r="G274" s="68">
        <v>258.39999999999998</v>
      </c>
      <c r="H274" s="68">
        <v>267.7</v>
      </c>
      <c r="I274" s="68">
        <v>259.5</v>
      </c>
      <c r="J274" s="68">
        <v>239.6</v>
      </c>
      <c r="K274" s="68">
        <v>217.6</v>
      </c>
      <c r="L274" s="68">
        <v>215.4</v>
      </c>
      <c r="M274" s="68">
        <v>174</v>
      </c>
      <c r="N274" s="68">
        <v>157.6</v>
      </c>
      <c r="O274" s="71">
        <v>2606.3000000000002</v>
      </c>
      <c r="P274" s="72" t="s">
        <v>283</v>
      </c>
      <c r="Q274" s="80"/>
    </row>
    <row r="275" spans="1:17" s="70" customFormat="1" x14ac:dyDescent="0.2">
      <c r="A275" s="69" t="s">
        <v>262</v>
      </c>
      <c r="B275" s="70" t="s">
        <v>261</v>
      </c>
      <c r="C275" s="68">
        <v>20</v>
      </c>
      <c r="D275" s="68">
        <v>60</v>
      </c>
      <c r="E275" s="68">
        <v>109</v>
      </c>
      <c r="F275" s="68">
        <v>164</v>
      </c>
      <c r="G275" s="68">
        <v>201</v>
      </c>
      <c r="H275" s="68">
        <v>174</v>
      </c>
      <c r="I275" s="68">
        <v>168</v>
      </c>
      <c r="J275" s="68">
        <v>155</v>
      </c>
      <c r="K275" s="68">
        <v>120</v>
      </c>
      <c r="L275" s="68">
        <v>93</v>
      </c>
      <c r="M275" s="68">
        <v>41</v>
      </c>
      <c r="N275" s="68">
        <v>22</v>
      </c>
      <c r="O275" s="71">
        <v>1326</v>
      </c>
      <c r="P275" s="115" t="s">
        <v>263</v>
      </c>
      <c r="Q275" s="80"/>
    </row>
    <row r="276" spans="1:17" s="70" customFormat="1" x14ac:dyDescent="0.2">
      <c r="A276" s="69" t="s">
        <v>443</v>
      </c>
      <c r="B276" s="70" t="s">
        <v>404</v>
      </c>
      <c r="C276" s="68">
        <v>172.5</v>
      </c>
      <c r="D276" s="68">
        <v>179.7</v>
      </c>
      <c r="E276" s="68">
        <v>233.3</v>
      </c>
      <c r="F276" s="68">
        <v>261.60000000000002</v>
      </c>
      <c r="G276" s="68">
        <v>288</v>
      </c>
      <c r="H276" s="68">
        <v>306.39999999999998</v>
      </c>
      <c r="I276" s="68">
        <v>301.39999999999998</v>
      </c>
      <c r="J276" s="68">
        <v>278.89999999999998</v>
      </c>
      <c r="K276" s="68">
        <v>237.9</v>
      </c>
      <c r="L276" s="68">
        <v>222.8</v>
      </c>
      <c r="M276" s="68">
        <v>183.5</v>
      </c>
      <c r="N276" s="68">
        <v>163</v>
      </c>
      <c r="O276" s="71">
        <v>2829</v>
      </c>
      <c r="P276" s="72" t="s">
        <v>283</v>
      </c>
      <c r="Q276" s="80"/>
    </row>
    <row r="277" spans="1:17" s="70" customFormat="1" x14ac:dyDescent="0.2">
      <c r="A277" s="69" t="s">
        <v>277</v>
      </c>
      <c r="B277" s="70" t="s">
        <v>276</v>
      </c>
      <c r="C277" s="68">
        <v>31</v>
      </c>
      <c r="D277" s="68">
        <v>62</v>
      </c>
      <c r="E277" s="68">
        <v>127</v>
      </c>
      <c r="F277" s="68">
        <v>183</v>
      </c>
      <c r="G277" s="68">
        <v>264</v>
      </c>
      <c r="H277" s="68">
        <v>288</v>
      </c>
      <c r="I277" s="68">
        <v>264</v>
      </c>
      <c r="J277" s="68">
        <v>229</v>
      </c>
      <c r="K277" s="68">
        <v>153</v>
      </c>
      <c r="L277" s="68">
        <v>93</v>
      </c>
      <c r="M277" s="68">
        <v>39</v>
      </c>
      <c r="N277" s="68">
        <v>22</v>
      </c>
      <c r="O277" s="71">
        <v>1754</v>
      </c>
      <c r="P277" s="72"/>
      <c r="Q277" s="80"/>
    </row>
    <row r="278" spans="1:17" s="70" customFormat="1" x14ac:dyDescent="0.2">
      <c r="A278" s="69" t="s">
        <v>474</v>
      </c>
      <c r="B278" s="70" t="s">
        <v>468</v>
      </c>
      <c r="C278" s="68">
        <v>211.9</v>
      </c>
      <c r="D278" s="68">
        <v>201.3</v>
      </c>
      <c r="E278" s="68">
        <v>206.4</v>
      </c>
      <c r="F278" s="68">
        <v>181</v>
      </c>
      <c r="G278" s="68">
        <v>186.3</v>
      </c>
      <c r="H278" s="68">
        <v>175.1</v>
      </c>
      <c r="I278" s="68">
        <v>188.6</v>
      </c>
      <c r="J278" s="68">
        <v>184.8</v>
      </c>
      <c r="K278" s="68">
        <v>146.19999999999999</v>
      </c>
      <c r="L278" s="68">
        <v>152.1</v>
      </c>
      <c r="M278" s="68">
        <v>168.5</v>
      </c>
      <c r="N278" s="68">
        <v>179.6</v>
      </c>
      <c r="O278" s="71">
        <v>2181.1</v>
      </c>
      <c r="P278" s="72" t="s">
        <v>283</v>
      </c>
      <c r="Q278" s="80"/>
    </row>
    <row r="279" spans="1:17" s="70" customFormat="1" x14ac:dyDescent="0.2">
      <c r="A279" s="69" t="s">
        <v>114</v>
      </c>
      <c r="B279" s="70" t="s">
        <v>782</v>
      </c>
      <c r="C279" s="68">
        <v>212.4</v>
      </c>
      <c r="D279" s="68">
        <v>226.6</v>
      </c>
      <c r="E279" s="68">
        <v>219.8</v>
      </c>
      <c r="F279" s="68">
        <v>242.3</v>
      </c>
      <c r="G279" s="68">
        <v>287.7</v>
      </c>
      <c r="H279" s="68">
        <v>328.2</v>
      </c>
      <c r="I279" s="68">
        <v>332.1</v>
      </c>
      <c r="J279" s="68">
        <v>309.2</v>
      </c>
      <c r="K279" s="68">
        <v>271.60000000000002</v>
      </c>
      <c r="L279" s="68">
        <v>311.39999999999998</v>
      </c>
      <c r="M279" s="68">
        <v>269.2</v>
      </c>
      <c r="N279" s="68">
        <v>214.3</v>
      </c>
      <c r="O279" s="71">
        <v>3224.8</v>
      </c>
      <c r="P279" s="115" t="s">
        <v>784</v>
      </c>
      <c r="Q279" s="80"/>
    </row>
    <row r="280" spans="1:17" s="70" customFormat="1" x14ac:dyDescent="0.2">
      <c r="A280" s="69" t="s">
        <v>274</v>
      </c>
      <c r="B280" s="70" t="s">
        <v>267</v>
      </c>
      <c r="C280" s="68">
        <v>121</v>
      </c>
      <c r="D280" s="68">
        <v>133</v>
      </c>
      <c r="E280" s="68">
        <v>167</v>
      </c>
      <c r="F280" s="68">
        <v>201</v>
      </c>
      <c r="G280" s="68">
        <v>264</v>
      </c>
      <c r="H280" s="68">
        <v>285</v>
      </c>
      <c r="I280" s="68">
        <v>332</v>
      </c>
      <c r="J280" s="68">
        <v>298</v>
      </c>
      <c r="K280" s="68">
        <v>237</v>
      </c>
      <c r="L280" s="68">
        <v>195</v>
      </c>
      <c r="M280" s="68">
        <v>129</v>
      </c>
      <c r="N280" s="68">
        <v>112</v>
      </c>
      <c r="O280" s="71">
        <v>2473</v>
      </c>
      <c r="P280" s="115" t="s">
        <v>275</v>
      </c>
      <c r="Q280" s="80"/>
    </row>
    <row r="281" spans="1:17" s="70" customFormat="1" x14ac:dyDescent="0.2">
      <c r="A281" s="69" t="s">
        <v>444</v>
      </c>
      <c r="B281" s="70" t="s">
        <v>404</v>
      </c>
      <c r="C281" s="68">
        <v>145.5</v>
      </c>
      <c r="D281" s="68">
        <v>201.3</v>
      </c>
      <c r="E281" s="68">
        <v>278</v>
      </c>
      <c r="F281" s="68">
        <v>329.6</v>
      </c>
      <c r="G281" s="68">
        <v>406.3</v>
      </c>
      <c r="H281" s="68">
        <v>419.5</v>
      </c>
      <c r="I281" s="68">
        <v>440.2</v>
      </c>
      <c r="J281" s="68">
        <v>406.9</v>
      </c>
      <c r="K281" s="68">
        <v>347.8</v>
      </c>
      <c r="L281" s="68">
        <v>296.7</v>
      </c>
      <c r="M281" s="68">
        <v>194.9</v>
      </c>
      <c r="N281" s="68">
        <v>141.1</v>
      </c>
      <c r="O281" s="71">
        <v>3607.8</v>
      </c>
      <c r="P281" s="72" t="s">
        <v>283</v>
      </c>
      <c r="Q281" s="80"/>
    </row>
    <row r="282" spans="1:17" s="70" customFormat="1" x14ac:dyDescent="0.2">
      <c r="A282" s="75" t="s">
        <v>402</v>
      </c>
      <c r="B282" s="70" t="s">
        <v>808</v>
      </c>
      <c r="C282" s="68">
        <v>49.6</v>
      </c>
      <c r="D282" s="68">
        <v>70.2</v>
      </c>
      <c r="E282" s="68">
        <v>115.5</v>
      </c>
      <c r="F282" s="68">
        <v>131.9</v>
      </c>
      <c r="G282" s="68">
        <v>165.8</v>
      </c>
      <c r="H282" s="68">
        <v>172.6</v>
      </c>
      <c r="I282" s="68">
        <v>164.8</v>
      </c>
      <c r="J282" s="68">
        <v>173.5</v>
      </c>
      <c r="K282" s="68">
        <v>156.1</v>
      </c>
      <c r="L282" s="68">
        <v>119</v>
      </c>
      <c r="M282" s="68">
        <v>63</v>
      </c>
      <c r="N282" s="68">
        <v>45.4</v>
      </c>
      <c r="O282" s="74">
        <v>1427.3</v>
      </c>
      <c r="P282" s="115" t="s">
        <v>403</v>
      </c>
      <c r="Q282" s="80"/>
    </row>
    <row r="283" spans="1:17" s="70" customFormat="1" x14ac:dyDescent="0.2">
      <c r="A283" s="69" t="s">
        <v>445</v>
      </c>
      <c r="B283" s="70" t="s">
        <v>404</v>
      </c>
      <c r="C283" s="68">
        <v>127.4</v>
      </c>
      <c r="D283" s="68">
        <v>163.1</v>
      </c>
      <c r="E283" s="68">
        <v>241.9</v>
      </c>
      <c r="F283" s="68">
        <v>269.10000000000002</v>
      </c>
      <c r="G283" s="68">
        <v>321.7</v>
      </c>
      <c r="H283" s="68">
        <v>360.5</v>
      </c>
      <c r="I283" s="68">
        <v>380.5</v>
      </c>
      <c r="J283" s="68">
        <v>352.5</v>
      </c>
      <c r="K283" s="68">
        <v>301.10000000000002</v>
      </c>
      <c r="L283" s="68">
        <v>248.1</v>
      </c>
      <c r="M283" s="68">
        <v>150.4</v>
      </c>
      <c r="N283" s="68">
        <v>113.1</v>
      </c>
      <c r="O283" s="71">
        <v>3029.4</v>
      </c>
      <c r="P283" s="72" t="s">
        <v>283</v>
      </c>
      <c r="Q283" s="80"/>
    </row>
    <row r="284" spans="1:17" s="70" customFormat="1" x14ac:dyDescent="0.2">
      <c r="A284" s="69" t="s">
        <v>465</v>
      </c>
      <c r="B284" s="70" t="s">
        <v>458</v>
      </c>
      <c r="C284" s="68">
        <v>164.3</v>
      </c>
      <c r="D284" s="68">
        <v>134.4</v>
      </c>
      <c r="E284" s="68">
        <v>105.4</v>
      </c>
      <c r="F284" s="68">
        <v>117</v>
      </c>
      <c r="G284" s="68">
        <v>136.4</v>
      </c>
      <c r="H284" s="68">
        <v>120</v>
      </c>
      <c r="I284" s="68">
        <v>173.6</v>
      </c>
      <c r="J284" s="68">
        <v>195.3</v>
      </c>
      <c r="K284" s="68">
        <v>162</v>
      </c>
      <c r="L284" s="68">
        <v>182.9</v>
      </c>
      <c r="M284" s="68">
        <v>171</v>
      </c>
      <c r="N284" s="68">
        <v>164.3</v>
      </c>
      <c r="O284" s="71">
        <v>1826.6</v>
      </c>
      <c r="P284" s="72" t="s">
        <v>283</v>
      </c>
      <c r="Q284" s="80"/>
    </row>
    <row r="285" spans="1:17" s="70" customFormat="1" x14ac:dyDescent="0.2">
      <c r="A285" s="69" t="s">
        <v>446</v>
      </c>
      <c r="B285" s="70" t="s">
        <v>404</v>
      </c>
      <c r="C285" s="68">
        <v>159.4</v>
      </c>
      <c r="D285" s="68">
        <v>169.7</v>
      </c>
      <c r="E285" s="68">
        <v>215.5</v>
      </c>
      <c r="F285" s="68">
        <v>209.7</v>
      </c>
      <c r="G285" s="68">
        <v>221.8</v>
      </c>
      <c r="H285" s="68">
        <v>275.89999999999998</v>
      </c>
      <c r="I285" s="68">
        <v>308.8</v>
      </c>
      <c r="J285" s="68">
        <v>293.89999999999998</v>
      </c>
      <c r="K285" s="68">
        <v>234.9</v>
      </c>
      <c r="L285" s="68">
        <v>218</v>
      </c>
      <c r="M285" s="68">
        <v>171.9</v>
      </c>
      <c r="N285" s="68">
        <v>149.69999999999999</v>
      </c>
      <c r="O285" s="71">
        <v>2629.2</v>
      </c>
      <c r="P285" s="72" t="s">
        <v>283</v>
      </c>
      <c r="Q285" s="80"/>
    </row>
    <row r="286" spans="1:17" s="70" customFormat="1" x14ac:dyDescent="0.2">
      <c r="A286" s="69" t="s">
        <v>447</v>
      </c>
      <c r="B286" s="70" t="s">
        <v>404</v>
      </c>
      <c r="C286" s="68">
        <v>239.3</v>
      </c>
      <c r="D286" s="68">
        <v>227.4</v>
      </c>
      <c r="E286" s="68">
        <v>261</v>
      </c>
      <c r="F286" s="68">
        <v>276.2</v>
      </c>
      <c r="G286" s="68">
        <v>250.5</v>
      </c>
      <c r="H286" s="68">
        <v>242.4</v>
      </c>
      <c r="I286" s="68">
        <v>304.7</v>
      </c>
      <c r="J286" s="68">
        <v>295</v>
      </c>
      <c r="K286" s="68">
        <v>253.3</v>
      </c>
      <c r="L286" s="68">
        <v>243.4</v>
      </c>
      <c r="M286" s="68">
        <v>230.1</v>
      </c>
      <c r="N286" s="68">
        <v>231.3</v>
      </c>
      <c r="O286" s="71">
        <v>3054.6</v>
      </c>
      <c r="P286" s="72" t="s">
        <v>283</v>
      </c>
      <c r="Q286" s="80"/>
    </row>
    <row r="287" spans="1:17" s="70" customFormat="1" x14ac:dyDescent="0.2">
      <c r="A287" s="69" t="s">
        <v>448</v>
      </c>
      <c r="B287" s="70" t="s">
        <v>404</v>
      </c>
      <c r="C287" s="68">
        <v>185.9</v>
      </c>
      <c r="D287" s="68">
        <v>207.7</v>
      </c>
      <c r="E287" s="68">
        <v>269.10000000000002</v>
      </c>
      <c r="F287" s="68">
        <v>309.3</v>
      </c>
      <c r="G287" s="68">
        <v>325.10000000000002</v>
      </c>
      <c r="H287" s="68">
        <v>311.39999999999998</v>
      </c>
      <c r="I287" s="68">
        <v>313.3</v>
      </c>
      <c r="J287" s="68">
        <v>287.39999999999998</v>
      </c>
      <c r="K287" s="68">
        <v>271.39999999999998</v>
      </c>
      <c r="L287" s="68">
        <v>247.1</v>
      </c>
      <c r="M287" s="68">
        <v>173.4</v>
      </c>
      <c r="N287" s="68">
        <v>160.6</v>
      </c>
      <c r="O287" s="71">
        <v>3061.7</v>
      </c>
      <c r="P287" s="72" t="s">
        <v>283</v>
      </c>
      <c r="Q287" s="80"/>
    </row>
    <row r="288" spans="1:17" s="70" customFormat="1" x14ac:dyDescent="0.2">
      <c r="A288" s="69" t="s">
        <v>398</v>
      </c>
      <c r="B288" s="70" t="s">
        <v>397</v>
      </c>
      <c r="C288" s="68">
        <v>237.4</v>
      </c>
      <c r="D288" s="68">
        <v>231.2</v>
      </c>
      <c r="E288" s="68">
        <v>282</v>
      </c>
      <c r="F288" s="68">
        <v>268.3</v>
      </c>
      <c r="G288" s="68">
        <v>255.2</v>
      </c>
      <c r="H288" s="68">
        <v>259.39999999999998</v>
      </c>
      <c r="I288" s="68">
        <v>280.8</v>
      </c>
      <c r="J288" s="68">
        <v>267.8</v>
      </c>
      <c r="K288" s="68">
        <v>234.7</v>
      </c>
      <c r="L288" s="68">
        <v>227.2</v>
      </c>
      <c r="M288" s="68">
        <v>202.4</v>
      </c>
      <c r="N288" s="68">
        <v>217.4</v>
      </c>
      <c r="O288" s="71">
        <v>2963.8</v>
      </c>
      <c r="P288" s="72"/>
      <c r="Q288" s="80"/>
    </row>
    <row r="289" spans="1:17" s="70" customFormat="1" x14ac:dyDescent="0.2">
      <c r="A289" s="69" t="s">
        <v>400</v>
      </c>
      <c r="B289" s="70" t="s">
        <v>399</v>
      </c>
      <c r="C289" s="68">
        <v>301</v>
      </c>
      <c r="D289" s="68">
        <v>277</v>
      </c>
      <c r="E289" s="68">
        <v>294</v>
      </c>
      <c r="F289" s="68">
        <v>243</v>
      </c>
      <c r="G289" s="68">
        <v>220</v>
      </c>
      <c r="H289" s="68">
        <v>174</v>
      </c>
      <c r="I289" s="68">
        <v>239</v>
      </c>
      <c r="J289" s="68">
        <v>257</v>
      </c>
      <c r="K289" s="68">
        <v>180</v>
      </c>
      <c r="L289" s="68">
        <v>211</v>
      </c>
      <c r="M289" s="68">
        <v>267</v>
      </c>
      <c r="N289" s="68">
        <v>294</v>
      </c>
      <c r="O289" s="71">
        <v>2957</v>
      </c>
      <c r="P289" s="115" t="s">
        <v>401</v>
      </c>
      <c r="Q289" s="80"/>
    </row>
    <row r="290" spans="1:17" s="70" customFormat="1" x14ac:dyDescent="0.2">
      <c r="A290" s="69" t="s">
        <v>481</v>
      </c>
      <c r="B290" s="70" t="s">
        <v>476</v>
      </c>
      <c r="C290" s="68">
        <v>362.7</v>
      </c>
      <c r="D290" s="68">
        <v>302.3</v>
      </c>
      <c r="E290" s="68">
        <v>272.8</v>
      </c>
      <c r="F290" s="68">
        <v>201</v>
      </c>
      <c r="G290" s="68">
        <v>155</v>
      </c>
      <c r="H290" s="68">
        <v>120</v>
      </c>
      <c r="I290" s="68">
        <v>145.69999999999999</v>
      </c>
      <c r="J290" s="68">
        <v>161.19999999999999</v>
      </c>
      <c r="K290" s="68">
        <v>186</v>
      </c>
      <c r="L290" s="68">
        <v>248</v>
      </c>
      <c r="M290" s="68">
        <v>306</v>
      </c>
      <c r="N290" s="68">
        <v>347.2</v>
      </c>
      <c r="O290" s="71">
        <v>2807.9</v>
      </c>
      <c r="P290" s="72" t="s">
        <v>283</v>
      </c>
      <c r="Q290" s="80"/>
    </row>
    <row r="291" spans="1:17" s="70" customFormat="1" x14ac:dyDescent="0.2">
      <c r="A291" s="69" t="s">
        <v>475</v>
      </c>
      <c r="B291" s="70" t="s">
        <v>468</v>
      </c>
      <c r="C291" s="68">
        <v>170.6</v>
      </c>
      <c r="D291" s="68">
        <v>162.19999999999999</v>
      </c>
      <c r="E291" s="68">
        <v>167.1</v>
      </c>
      <c r="F291" s="68">
        <v>165.8</v>
      </c>
      <c r="G291" s="68">
        <v>182.3</v>
      </c>
      <c r="H291" s="68">
        <v>172.6</v>
      </c>
      <c r="I291" s="68">
        <v>187.1</v>
      </c>
      <c r="J291" s="68">
        <v>175.3</v>
      </c>
      <c r="K291" s="68">
        <v>152.6</v>
      </c>
      <c r="L291" s="68">
        <v>153.9</v>
      </c>
      <c r="M291" s="68">
        <v>163</v>
      </c>
      <c r="N291" s="68">
        <v>150.80000000000001</v>
      </c>
      <c r="O291" s="71">
        <v>2003.3</v>
      </c>
      <c r="P291" s="72" t="s">
        <v>283</v>
      </c>
      <c r="Q291" s="80"/>
    </row>
    <row r="292" spans="1:17" s="70" customFormat="1" x14ac:dyDescent="0.2">
      <c r="A292" s="69" t="s">
        <v>97</v>
      </c>
      <c r="B292" s="70" t="s">
        <v>764</v>
      </c>
      <c r="C292" s="68">
        <v>92.5</v>
      </c>
      <c r="D292" s="68">
        <v>104</v>
      </c>
      <c r="E292" s="68">
        <v>146.6</v>
      </c>
      <c r="F292" s="68">
        <v>176.5</v>
      </c>
      <c r="G292" s="68">
        <v>198.4</v>
      </c>
      <c r="H292" s="68">
        <v>187.8</v>
      </c>
      <c r="I292" s="68">
        <v>164.9</v>
      </c>
      <c r="J292" s="68">
        <v>171</v>
      </c>
      <c r="K292" s="68">
        <v>160.5</v>
      </c>
      <c r="L292" s="68">
        <v>152.30000000000001</v>
      </c>
      <c r="M292" s="68">
        <v>100</v>
      </c>
      <c r="N292" s="68">
        <v>85.9</v>
      </c>
      <c r="O292" s="71">
        <v>1740.4</v>
      </c>
      <c r="P292" s="115" t="s">
        <v>765</v>
      </c>
      <c r="Q292" s="80"/>
    </row>
    <row r="293" spans="1:17" s="70" customFormat="1" x14ac:dyDescent="0.2">
      <c r="A293" s="69" t="s">
        <v>214</v>
      </c>
      <c r="B293" s="70" t="s">
        <v>213</v>
      </c>
      <c r="C293" s="68">
        <v>57</v>
      </c>
      <c r="D293" s="68">
        <v>84</v>
      </c>
      <c r="E293" s="68">
        <v>126</v>
      </c>
      <c r="F293" s="68">
        <v>152</v>
      </c>
      <c r="G293" s="68">
        <v>192</v>
      </c>
      <c r="H293" s="68">
        <v>207</v>
      </c>
      <c r="I293" s="68">
        <v>256</v>
      </c>
      <c r="J293" s="68">
        <v>238</v>
      </c>
      <c r="K293" s="68">
        <v>187</v>
      </c>
      <c r="L293" s="68">
        <v>149</v>
      </c>
      <c r="M293" s="68">
        <v>81</v>
      </c>
      <c r="N293" s="68">
        <v>41</v>
      </c>
      <c r="O293" s="71">
        <v>1769</v>
      </c>
      <c r="P293" s="72"/>
      <c r="Q293" s="80"/>
    </row>
    <row r="294" spans="1:17" s="70" customFormat="1" x14ac:dyDescent="0.2">
      <c r="A294" s="69" t="s">
        <v>449</v>
      </c>
      <c r="B294" s="70" t="s">
        <v>404</v>
      </c>
      <c r="C294" s="68">
        <v>69.8</v>
      </c>
      <c r="D294" s="68">
        <v>108.8</v>
      </c>
      <c r="E294" s="68">
        <v>178.4</v>
      </c>
      <c r="F294" s="68">
        <v>207.3</v>
      </c>
      <c r="G294" s="68">
        <v>253.7</v>
      </c>
      <c r="H294" s="68">
        <v>268.39999999999998</v>
      </c>
      <c r="I294" s="68">
        <v>312</v>
      </c>
      <c r="J294" s="68">
        <v>281.39999999999998</v>
      </c>
      <c r="K294" s="68">
        <v>221.7</v>
      </c>
      <c r="L294" s="68">
        <v>142.6</v>
      </c>
      <c r="M294" s="68">
        <v>72.7</v>
      </c>
      <c r="N294" s="68">
        <v>52.9</v>
      </c>
      <c r="O294" s="71">
        <v>2169.6999999999998</v>
      </c>
      <c r="P294" s="72" t="s">
        <v>283</v>
      </c>
      <c r="Q294" s="80"/>
    </row>
    <row r="295" spans="1:17" s="70" customFormat="1" x14ac:dyDescent="0.2">
      <c r="A295" s="69" t="s">
        <v>588</v>
      </c>
      <c r="B295" s="70" t="s">
        <v>587</v>
      </c>
      <c r="C295" s="68">
        <v>292</v>
      </c>
      <c r="D295" s="68">
        <v>276</v>
      </c>
      <c r="E295" s="68">
        <v>292</v>
      </c>
      <c r="F295" s="68">
        <v>263</v>
      </c>
      <c r="G295" s="68">
        <v>274</v>
      </c>
      <c r="H295" s="68">
        <v>266</v>
      </c>
      <c r="I295" s="68">
        <v>254</v>
      </c>
      <c r="J295" s="68">
        <v>223</v>
      </c>
      <c r="K295" s="68">
        <v>242</v>
      </c>
      <c r="L295" s="68">
        <v>283</v>
      </c>
      <c r="M295" s="68">
        <v>287</v>
      </c>
      <c r="N295" s="68">
        <v>287</v>
      </c>
      <c r="O295" s="71">
        <v>3239</v>
      </c>
      <c r="P295" s="115" t="s">
        <v>589</v>
      </c>
      <c r="Q295" s="80"/>
    </row>
    <row r="296" spans="1:17" s="70" customFormat="1" x14ac:dyDescent="0.2">
      <c r="A296" s="69" t="s">
        <v>117</v>
      </c>
      <c r="B296" s="70" t="s">
        <v>785</v>
      </c>
      <c r="C296" s="68">
        <v>160.30000000000001</v>
      </c>
      <c r="D296" s="68">
        <v>163.30000000000001</v>
      </c>
      <c r="E296" s="68">
        <v>189</v>
      </c>
      <c r="F296" s="68">
        <v>205</v>
      </c>
      <c r="G296" s="68">
        <v>213</v>
      </c>
      <c r="H296" s="68">
        <v>182</v>
      </c>
      <c r="I296" s="68">
        <v>120</v>
      </c>
      <c r="J296" s="68">
        <v>152.5</v>
      </c>
      <c r="K296" s="68">
        <v>176.2</v>
      </c>
      <c r="L296" s="68">
        <v>198.8</v>
      </c>
      <c r="M296" s="68">
        <v>153.19999999999999</v>
      </c>
      <c r="N296" s="68">
        <v>152.6</v>
      </c>
      <c r="O296" s="71">
        <v>2066</v>
      </c>
      <c r="P296" s="115" t="s">
        <v>787</v>
      </c>
      <c r="Q296" s="80"/>
    </row>
    <row r="297" spans="1:17" s="70" customFormat="1" x14ac:dyDescent="0.2">
      <c r="A297" s="69" t="s">
        <v>337</v>
      </c>
      <c r="B297" s="70" t="s">
        <v>331</v>
      </c>
      <c r="C297" s="68">
        <v>183</v>
      </c>
      <c r="D297" s="68">
        <v>189</v>
      </c>
      <c r="E297" s="68">
        <v>224</v>
      </c>
      <c r="F297" s="68">
        <v>238</v>
      </c>
      <c r="G297" s="68">
        <v>293</v>
      </c>
      <c r="H297" s="68">
        <v>317</v>
      </c>
      <c r="I297" s="68">
        <v>354</v>
      </c>
      <c r="J297" s="68">
        <v>328</v>
      </c>
      <c r="K297" s="68">
        <v>244</v>
      </c>
      <c r="L297" s="68">
        <v>217</v>
      </c>
      <c r="M297" s="68">
        <v>181</v>
      </c>
      <c r="N297" s="68">
        <v>154</v>
      </c>
      <c r="O297" s="71">
        <v>2921</v>
      </c>
      <c r="P297" s="115" t="s">
        <v>338</v>
      </c>
      <c r="Q297" s="80"/>
    </row>
    <row r="298" spans="1:17" s="70" customFormat="1" x14ac:dyDescent="0.2">
      <c r="A298" s="69" t="s">
        <v>86</v>
      </c>
      <c r="B298" s="70" t="s">
        <v>740</v>
      </c>
      <c r="C298" s="68">
        <v>114.3</v>
      </c>
      <c r="D298" s="68">
        <v>119.9</v>
      </c>
      <c r="E298" s="68">
        <v>128.5</v>
      </c>
      <c r="F298" s="68">
        <v>148.5</v>
      </c>
      <c r="G298" s="68">
        <v>169.8</v>
      </c>
      <c r="H298" s="68">
        <v>130.9</v>
      </c>
      <c r="I298" s="68">
        <v>190.8</v>
      </c>
      <c r="J298" s="68">
        <v>185.7</v>
      </c>
      <c r="K298" s="68">
        <v>167.5</v>
      </c>
      <c r="L298" s="68">
        <v>161.4</v>
      </c>
      <c r="M298" s="68">
        <v>131.1</v>
      </c>
      <c r="N298" s="68">
        <v>127.4</v>
      </c>
      <c r="O298" s="71">
        <v>1775.8</v>
      </c>
      <c r="P298" s="72" t="s">
        <v>283</v>
      </c>
      <c r="Q298" s="80"/>
    </row>
    <row r="299" spans="1:17" s="70" customFormat="1" x14ac:dyDescent="0.2">
      <c r="A299" s="69" t="s">
        <v>115</v>
      </c>
      <c r="B299" s="70" t="s">
        <v>115</v>
      </c>
      <c r="C299" s="68">
        <v>172.4</v>
      </c>
      <c r="D299" s="68">
        <v>183.2</v>
      </c>
      <c r="E299" s="68">
        <v>192.7</v>
      </c>
      <c r="F299" s="68">
        <v>173.6</v>
      </c>
      <c r="G299" s="68">
        <v>179.8</v>
      </c>
      <c r="H299" s="68">
        <v>177.7</v>
      </c>
      <c r="I299" s="68">
        <v>187.9</v>
      </c>
      <c r="J299" s="68">
        <v>180.6</v>
      </c>
      <c r="K299" s="68">
        <v>156.19999999999999</v>
      </c>
      <c r="L299" s="68">
        <v>155.19999999999999</v>
      </c>
      <c r="M299" s="68">
        <v>129.6</v>
      </c>
      <c r="N299" s="68">
        <v>133.5</v>
      </c>
      <c r="O299" s="71">
        <v>2022.4</v>
      </c>
      <c r="P299" s="72" t="s">
        <v>283</v>
      </c>
      <c r="Q299" s="80"/>
    </row>
    <row r="300" spans="1:17" s="70" customFormat="1" x14ac:dyDescent="0.2">
      <c r="A300" s="69" t="s">
        <v>296</v>
      </c>
      <c r="B300" s="70" t="s">
        <v>295</v>
      </c>
      <c r="C300" s="68">
        <v>87</v>
      </c>
      <c r="D300" s="68">
        <v>113</v>
      </c>
      <c r="E300" s="68">
        <v>161</v>
      </c>
      <c r="F300" s="68">
        <v>198</v>
      </c>
      <c r="G300" s="68">
        <v>245</v>
      </c>
      <c r="H300" s="68">
        <v>276</v>
      </c>
      <c r="I300" s="68">
        <v>323</v>
      </c>
      <c r="J300" s="68">
        <v>305</v>
      </c>
      <c r="K300" s="68">
        <v>248</v>
      </c>
      <c r="L300" s="68">
        <v>188</v>
      </c>
      <c r="M300" s="68">
        <v>115</v>
      </c>
      <c r="N300" s="68">
        <v>80</v>
      </c>
      <c r="O300" s="71">
        <v>2339</v>
      </c>
      <c r="P300" s="72"/>
      <c r="Q300" s="80"/>
    </row>
    <row r="301" spans="1:17" s="70" customFormat="1" x14ac:dyDescent="0.2">
      <c r="A301" s="69" t="s">
        <v>320</v>
      </c>
      <c r="B301" s="70" t="s">
        <v>317</v>
      </c>
      <c r="C301" s="68">
        <v>96</v>
      </c>
      <c r="D301" s="68">
        <v>107</v>
      </c>
      <c r="E301" s="68">
        <v>146</v>
      </c>
      <c r="F301" s="68">
        <v>162</v>
      </c>
      <c r="G301" s="68">
        <v>220</v>
      </c>
      <c r="H301" s="68">
        <v>258</v>
      </c>
      <c r="I301" s="68">
        <v>279</v>
      </c>
      <c r="J301" s="68">
        <v>282</v>
      </c>
      <c r="K301" s="68">
        <v>225</v>
      </c>
      <c r="L301" s="68">
        <v>195</v>
      </c>
      <c r="M301" s="68">
        <v>120</v>
      </c>
      <c r="N301" s="68">
        <v>87</v>
      </c>
      <c r="O301" s="71">
        <v>2178</v>
      </c>
      <c r="P301" s="115" t="s">
        <v>321</v>
      </c>
      <c r="Q301" s="80"/>
    </row>
    <row r="302" spans="1:17" s="70" customFormat="1" x14ac:dyDescent="0.2">
      <c r="A302" s="69" t="s">
        <v>216</v>
      </c>
      <c r="B302" s="70" t="s">
        <v>215</v>
      </c>
      <c r="C302" s="68">
        <v>88</v>
      </c>
      <c r="D302" s="68">
        <v>114</v>
      </c>
      <c r="E302" s="68">
        <v>160</v>
      </c>
      <c r="F302" s="68">
        <v>182</v>
      </c>
      <c r="G302" s="68">
        <v>230</v>
      </c>
      <c r="H302" s="68">
        <v>258</v>
      </c>
      <c r="I302" s="68">
        <v>302</v>
      </c>
      <c r="J302" s="68">
        <v>288</v>
      </c>
      <c r="K302" s="68">
        <v>220</v>
      </c>
      <c r="L302" s="68">
        <v>164</v>
      </c>
      <c r="M302" s="68">
        <v>106</v>
      </c>
      <c r="N302" s="68">
        <v>66</v>
      </c>
      <c r="O302" s="71">
        <v>2177</v>
      </c>
      <c r="P302" s="115" t="s">
        <v>217</v>
      </c>
      <c r="Q302" s="80"/>
    </row>
    <row r="303" spans="1:17" s="70" customFormat="1" x14ac:dyDescent="0.2">
      <c r="A303" s="69" t="s">
        <v>553</v>
      </c>
      <c r="B303" s="70" t="s">
        <v>546</v>
      </c>
      <c r="C303" s="68">
        <v>279</v>
      </c>
      <c r="D303" s="68">
        <v>269</v>
      </c>
      <c r="E303" s="68">
        <v>282</v>
      </c>
      <c r="F303" s="68">
        <v>255</v>
      </c>
      <c r="G303" s="68">
        <v>279</v>
      </c>
      <c r="H303" s="68">
        <v>282</v>
      </c>
      <c r="I303" s="68">
        <v>229</v>
      </c>
      <c r="J303" s="68">
        <v>208</v>
      </c>
      <c r="K303" s="68">
        <v>243</v>
      </c>
      <c r="L303" s="68">
        <v>307</v>
      </c>
      <c r="M303" s="68">
        <v>297</v>
      </c>
      <c r="N303" s="68">
        <v>288</v>
      </c>
      <c r="O303" s="71">
        <v>3238</v>
      </c>
      <c r="P303" s="115" t="s">
        <v>550</v>
      </c>
      <c r="Q303" s="80"/>
    </row>
    <row r="304" spans="1:17" s="70" customFormat="1" x14ac:dyDescent="0.2">
      <c r="A304" s="69" t="s">
        <v>221</v>
      </c>
      <c r="B304" s="70" t="s">
        <v>218</v>
      </c>
      <c r="C304" s="68">
        <v>133</v>
      </c>
      <c r="D304" s="68">
        <v>153</v>
      </c>
      <c r="E304" s="68">
        <v>186</v>
      </c>
      <c r="F304" s="68">
        <v>210</v>
      </c>
      <c r="G304" s="68">
        <v>273</v>
      </c>
      <c r="H304" s="68">
        <v>306</v>
      </c>
      <c r="I304" s="68">
        <v>347</v>
      </c>
      <c r="J304" s="68">
        <v>320</v>
      </c>
      <c r="K304" s="68">
        <v>246</v>
      </c>
      <c r="L304" s="68">
        <v>192</v>
      </c>
      <c r="M304" s="68">
        <v>135</v>
      </c>
      <c r="N304" s="68">
        <v>130</v>
      </c>
      <c r="O304" s="71">
        <v>2631</v>
      </c>
      <c r="P304" s="115" t="s">
        <v>222</v>
      </c>
      <c r="Q304" s="80"/>
    </row>
    <row r="305" spans="1:17" s="70" customFormat="1" x14ac:dyDescent="0.2">
      <c r="A305" s="69" t="s">
        <v>450</v>
      </c>
      <c r="B305" s="70" t="s">
        <v>404</v>
      </c>
      <c r="C305" s="68">
        <v>161.19999999999999</v>
      </c>
      <c r="D305" s="68">
        <v>158.30000000000001</v>
      </c>
      <c r="E305" s="68">
        <v>198.3</v>
      </c>
      <c r="F305" s="68">
        <v>223.5</v>
      </c>
      <c r="G305" s="68">
        <v>266.5</v>
      </c>
      <c r="H305" s="68">
        <v>291.89999999999998</v>
      </c>
      <c r="I305" s="68">
        <v>308.89999999999998</v>
      </c>
      <c r="J305" s="68">
        <v>269.8</v>
      </c>
      <c r="K305" s="68">
        <v>236.1</v>
      </c>
      <c r="L305" s="68">
        <v>208.4</v>
      </c>
      <c r="M305" s="68">
        <v>140.9</v>
      </c>
      <c r="N305" s="68">
        <v>129.9</v>
      </c>
      <c r="O305" s="71">
        <v>2593.6999999999998</v>
      </c>
      <c r="P305" s="72" t="s">
        <v>283</v>
      </c>
      <c r="Q305" s="80"/>
    </row>
    <row r="306" spans="1:17" s="70" customFormat="1" x14ac:dyDescent="0.2">
      <c r="A306" s="69" t="s">
        <v>494</v>
      </c>
      <c r="B306" s="70" t="s">
        <v>493</v>
      </c>
      <c r="C306" s="68">
        <v>198</v>
      </c>
      <c r="D306" s="68">
        <v>161</v>
      </c>
      <c r="E306" s="68">
        <v>169</v>
      </c>
      <c r="F306" s="68">
        <v>115</v>
      </c>
      <c r="G306" s="68">
        <v>77</v>
      </c>
      <c r="H306" s="68">
        <v>57</v>
      </c>
      <c r="I306" s="68">
        <v>69</v>
      </c>
      <c r="J306" s="68">
        <v>90</v>
      </c>
      <c r="K306" s="68">
        <v>128</v>
      </c>
      <c r="L306" s="68">
        <v>189</v>
      </c>
      <c r="M306" s="68">
        <v>200</v>
      </c>
      <c r="N306" s="68">
        <v>198</v>
      </c>
      <c r="O306" s="71">
        <v>1651</v>
      </c>
      <c r="P306" s="72" t="s">
        <v>283</v>
      </c>
      <c r="Q306" s="80"/>
    </row>
    <row r="307" spans="1:17" s="70" customFormat="1" x14ac:dyDescent="0.2">
      <c r="A307" s="69" t="s">
        <v>344</v>
      </c>
      <c r="B307" s="70" t="s">
        <v>341</v>
      </c>
      <c r="C307" s="68">
        <v>40</v>
      </c>
      <c r="D307" s="68">
        <v>72</v>
      </c>
      <c r="E307" s="68">
        <v>135</v>
      </c>
      <c r="F307" s="68">
        <v>185</v>
      </c>
      <c r="G307" s="68">
        <v>276</v>
      </c>
      <c r="H307" s="68">
        <v>292</v>
      </c>
      <c r="I307" s="68">
        <v>260</v>
      </c>
      <c r="J307" s="68">
        <v>221</v>
      </c>
      <c r="K307" s="68">
        <v>154</v>
      </c>
      <c r="L307" s="68">
        <v>99</v>
      </c>
      <c r="M307" s="68">
        <v>54</v>
      </c>
      <c r="N307" s="68">
        <v>33</v>
      </c>
      <c r="O307" s="71">
        <v>1821</v>
      </c>
      <c r="P307" s="115" t="s">
        <v>345</v>
      </c>
      <c r="Q307" s="80"/>
    </row>
    <row r="308" spans="1:17" s="70" customFormat="1" x14ac:dyDescent="0.2">
      <c r="A308" s="69" t="s">
        <v>137</v>
      </c>
      <c r="B308" s="70" t="s">
        <v>798</v>
      </c>
      <c r="C308" s="68">
        <v>192.2</v>
      </c>
      <c r="D308" s="68">
        <v>178</v>
      </c>
      <c r="E308" s="68">
        <v>170.5</v>
      </c>
      <c r="F308" s="68">
        <v>153</v>
      </c>
      <c r="G308" s="68">
        <v>145.69999999999999</v>
      </c>
      <c r="H308" s="68">
        <v>141</v>
      </c>
      <c r="I308" s="68">
        <v>136.4</v>
      </c>
      <c r="J308" s="68">
        <v>142.6</v>
      </c>
      <c r="K308" s="68">
        <v>135</v>
      </c>
      <c r="L308" s="68">
        <v>164.3</v>
      </c>
      <c r="M308" s="68">
        <v>168</v>
      </c>
      <c r="N308" s="68">
        <v>195.3</v>
      </c>
      <c r="O308" s="71">
        <v>1922</v>
      </c>
      <c r="P308" s="115" t="s">
        <v>799</v>
      </c>
      <c r="Q308" s="80"/>
    </row>
    <row r="309" spans="1:17" s="70" customFormat="1" x14ac:dyDescent="0.2">
      <c r="A309" s="69" t="s">
        <v>136</v>
      </c>
      <c r="B309" s="70" t="s">
        <v>796</v>
      </c>
      <c r="C309" s="68">
        <v>235.6</v>
      </c>
      <c r="D309" s="68">
        <v>202.4</v>
      </c>
      <c r="E309" s="68">
        <v>213.9</v>
      </c>
      <c r="F309" s="68">
        <v>207</v>
      </c>
      <c r="G309" s="68">
        <v>195.3</v>
      </c>
      <c r="H309" s="68">
        <v>177</v>
      </c>
      <c r="I309" s="68">
        <v>204.6</v>
      </c>
      <c r="J309" s="68">
        <v>244.9</v>
      </c>
      <c r="K309" s="68">
        <v>237</v>
      </c>
      <c r="L309" s="68">
        <v>244.9</v>
      </c>
      <c r="M309" s="68">
        <v>228</v>
      </c>
      <c r="N309" s="68">
        <v>244.9</v>
      </c>
      <c r="O309" s="71">
        <v>2635.5</v>
      </c>
      <c r="P309" s="72" t="s">
        <v>283</v>
      </c>
      <c r="Q309" s="80"/>
    </row>
    <row r="310" spans="1:17" s="70" customFormat="1" x14ac:dyDescent="0.2">
      <c r="A310" s="69" t="s">
        <v>640</v>
      </c>
      <c r="B310" s="70" t="s">
        <v>636</v>
      </c>
      <c r="C310" s="68">
        <v>216</v>
      </c>
      <c r="D310" s="68">
        <v>218</v>
      </c>
      <c r="E310" s="68">
        <v>219</v>
      </c>
      <c r="F310" s="68">
        <v>227</v>
      </c>
      <c r="G310" s="68">
        <v>283</v>
      </c>
      <c r="H310" s="68">
        <v>303</v>
      </c>
      <c r="I310" s="68">
        <v>310</v>
      </c>
      <c r="J310" s="68">
        <v>297</v>
      </c>
      <c r="K310" s="68">
        <v>312</v>
      </c>
      <c r="L310" s="68">
        <v>301</v>
      </c>
      <c r="M310" s="68">
        <v>240</v>
      </c>
      <c r="N310" s="68">
        <v>217</v>
      </c>
      <c r="O310" s="71">
        <v>3143</v>
      </c>
      <c r="P310" s="115" t="s">
        <v>639</v>
      </c>
      <c r="Q310" s="80"/>
    </row>
    <row r="311" spans="1:17" s="70" customFormat="1" x14ac:dyDescent="0.2">
      <c r="A311" s="69" t="s">
        <v>119</v>
      </c>
      <c r="B311" s="70" t="s">
        <v>788</v>
      </c>
      <c r="C311" s="68">
        <v>176.6</v>
      </c>
      <c r="D311" s="68">
        <v>140.6</v>
      </c>
      <c r="E311" s="68">
        <v>149.9</v>
      </c>
      <c r="F311" s="68">
        <v>137.80000000000001</v>
      </c>
      <c r="G311" s="68">
        <v>158.69999999999999</v>
      </c>
      <c r="H311" s="68">
        <v>160.1</v>
      </c>
      <c r="I311" s="68">
        <v>199.6</v>
      </c>
      <c r="J311" s="68">
        <v>178.7</v>
      </c>
      <c r="K311" s="68">
        <v>175.8</v>
      </c>
      <c r="L311" s="68">
        <v>203.7</v>
      </c>
      <c r="M311" s="68">
        <v>179.4</v>
      </c>
      <c r="N311" s="68">
        <v>182.3</v>
      </c>
      <c r="O311" s="71">
        <v>2043.2</v>
      </c>
      <c r="P311" s="72" t="s">
        <v>283</v>
      </c>
      <c r="Q311" s="80"/>
    </row>
    <row r="312" spans="1:17" s="70" customFormat="1" x14ac:dyDescent="0.2">
      <c r="A312" s="69" t="s">
        <v>120</v>
      </c>
      <c r="B312" s="70" t="s">
        <v>788</v>
      </c>
      <c r="C312" s="68">
        <v>80.599999999999994</v>
      </c>
      <c r="D312" s="68">
        <v>71.3</v>
      </c>
      <c r="E312" s="68">
        <v>89.6</v>
      </c>
      <c r="F312" s="68">
        <v>92.6</v>
      </c>
      <c r="G312" s="68">
        <v>113.7</v>
      </c>
      <c r="H312" s="68">
        <v>121.7</v>
      </c>
      <c r="I312" s="68">
        <v>179</v>
      </c>
      <c r="J312" s="68">
        <v>188.9</v>
      </c>
      <c r="K312" s="68">
        <v>153.69999999999999</v>
      </c>
      <c r="L312" s="68">
        <v>124</v>
      </c>
      <c r="M312" s="68">
        <v>99.4</v>
      </c>
      <c r="N312" s="68">
        <v>90.7</v>
      </c>
      <c r="O312" s="71">
        <v>1405.2</v>
      </c>
      <c r="P312" s="72" t="s">
        <v>283</v>
      </c>
      <c r="Q312" s="80"/>
    </row>
    <row r="313" spans="1:17" s="70" customFormat="1" x14ac:dyDescent="0.2">
      <c r="A313" s="69" t="s">
        <v>235</v>
      </c>
      <c r="B313" s="70" t="s">
        <v>234</v>
      </c>
      <c r="C313" s="68">
        <v>25</v>
      </c>
      <c r="D313" s="68">
        <v>56</v>
      </c>
      <c r="E313" s="68">
        <v>129</v>
      </c>
      <c r="F313" s="68">
        <v>203</v>
      </c>
      <c r="G313" s="68">
        <v>293</v>
      </c>
      <c r="H313" s="68">
        <v>286</v>
      </c>
      <c r="I313" s="68">
        <v>307</v>
      </c>
      <c r="J313" s="68">
        <v>241</v>
      </c>
      <c r="K313" s="68">
        <v>152</v>
      </c>
      <c r="L313" s="68">
        <v>87</v>
      </c>
      <c r="M313" s="68">
        <v>29</v>
      </c>
      <c r="N313" s="68">
        <v>19</v>
      </c>
      <c r="O313" s="71">
        <v>1826</v>
      </c>
      <c r="P313" s="72"/>
      <c r="Q313" s="80"/>
    </row>
    <row r="314" spans="1:17" s="70" customFormat="1" x14ac:dyDescent="0.2">
      <c r="A314" s="69" t="s">
        <v>530</v>
      </c>
      <c r="B314" s="70" t="s">
        <v>527</v>
      </c>
      <c r="C314" s="68">
        <v>265.60000000000002</v>
      </c>
      <c r="D314" s="68">
        <v>235.7</v>
      </c>
      <c r="E314" s="68">
        <v>249.6</v>
      </c>
      <c r="F314" s="68">
        <v>229</v>
      </c>
      <c r="G314" s="68">
        <v>248</v>
      </c>
      <c r="H314" s="68">
        <v>212</v>
      </c>
      <c r="I314" s="68">
        <v>171.5</v>
      </c>
      <c r="J314" s="68">
        <v>139</v>
      </c>
      <c r="K314" s="68">
        <v>161</v>
      </c>
      <c r="L314" s="68">
        <v>260.89999999999998</v>
      </c>
      <c r="M314" s="68">
        <v>283</v>
      </c>
      <c r="N314" s="68">
        <v>263.5</v>
      </c>
      <c r="O314" s="71">
        <v>2718.7</v>
      </c>
      <c r="P314" s="115" t="s">
        <v>531</v>
      </c>
      <c r="Q314" s="80"/>
    </row>
    <row r="315" spans="1:17" s="70" customFormat="1" x14ac:dyDescent="0.2">
      <c r="A315" s="69" t="s">
        <v>597</v>
      </c>
      <c r="B315" s="70" t="s">
        <v>594</v>
      </c>
      <c r="C315" s="68">
        <v>297.60000000000002</v>
      </c>
      <c r="D315" s="68">
        <v>275.5</v>
      </c>
      <c r="E315" s="68">
        <v>322.39999999999998</v>
      </c>
      <c r="F315" s="68">
        <v>327</v>
      </c>
      <c r="G315" s="68">
        <v>328.6</v>
      </c>
      <c r="H315" s="68">
        <v>306</v>
      </c>
      <c r="I315" s="68">
        <v>356.5</v>
      </c>
      <c r="J315" s="68">
        <v>331.7</v>
      </c>
      <c r="K315" s="68">
        <v>288</v>
      </c>
      <c r="L315" s="68">
        <v>310</v>
      </c>
      <c r="M315" s="68">
        <v>285</v>
      </c>
      <c r="N315" s="68">
        <v>272.8</v>
      </c>
      <c r="O315" s="71">
        <v>3686</v>
      </c>
      <c r="P315" s="115" t="s">
        <v>598</v>
      </c>
      <c r="Q315" s="80"/>
    </row>
    <row r="316" spans="1:17" s="70" customFormat="1" x14ac:dyDescent="0.2">
      <c r="A316" s="69" t="s">
        <v>451</v>
      </c>
      <c r="B316" s="70" t="s">
        <v>404</v>
      </c>
      <c r="C316" s="68">
        <v>199.9</v>
      </c>
      <c r="D316" s="68">
        <v>202.7</v>
      </c>
      <c r="E316" s="68">
        <v>267.5</v>
      </c>
      <c r="F316" s="68">
        <v>299.10000000000002</v>
      </c>
      <c r="G316" s="68">
        <v>314.5</v>
      </c>
      <c r="H316" s="68">
        <v>277.8</v>
      </c>
      <c r="I316" s="68">
        <v>265.3</v>
      </c>
      <c r="J316" s="68">
        <v>249.5</v>
      </c>
      <c r="K316" s="68">
        <v>223</v>
      </c>
      <c r="L316" s="68">
        <v>233.9</v>
      </c>
      <c r="M316" s="68">
        <v>201.7</v>
      </c>
      <c r="N316" s="68">
        <v>191.6</v>
      </c>
      <c r="O316" s="71">
        <v>2926.5</v>
      </c>
      <c r="P316" s="72" t="s">
        <v>283</v>
      </c>
      <c r="Q316" s="80"/>
    </row>
    <row r="317" spans="1:17" s="70" customFormat="1" x14ac:dyDescent="0.2">
      <c r="A317" s="69" t="s">
        <v>126</v>
      </c>
      <c r="B317" s="70" t="s">
        <v>792</v>
      </c>
      <c r="C317" s="68">
        <v>117.8</v>
      </c>
      <c r="D317" s="68">
        <v>127.1</v>
      </c>
      <c r="E317" s="68">
        <v>164.3</v>
      </c>
      <c r="F317" s="68">
        <v>216</v>
      </c>
      <c r="G317" s="68">
        <v>303.8</v>
      </c>
      <c r="H317" s="68">
        <v>363</v>
      </c>
      <c r="I317" s="68">
        <v>384.4</v>
      </c>
      <c r="J317" s="68">
        <v>365.8</v>
      </c>
      <c r="K317" s="68">
        <v>300</v>
      </c>
      <c r="L317" s="68">
        <v>226.3</v>
      </c>
      <c r="M317" s="68">
        <v>150</v>
      </c>
      <c r="N317" s="68">
        <v>105.4</v>
      </c>
      <c r="O317" s="71">
        <v>2823.9</v>
      </c>
      <c r="P317" s="115" t="s">
        <v>793</v>
      </c>
      <c r="Q317" s="80"/>
    </row>
    <row r="318" spans="1:17" s="70" customFormat="1" x14ac:dyDescent="0.2">
      <c r="A318" s="69" t="s">
        <v>250</v>
      </c>
      <c r="B318" s="70" t="s">
        <v>249</v>
      </c>
      <c r="C318" s="68">
        <v>99</v>
      </c>
      <c r="D318" s="68">
        <v>102</v>
      </c>
      <c r="E318" s="68">
        <v>142</v>
      </c>
      <c r="F318" s="68">
        <v>171</v>
      </c>
      <c r="G318" s="68">
        <v>213</v>
      </c>
      <c r="H318" s="68">
        <v>249</v>
      </c>
      <c r="I318" s="68">
        <v>256</v>
      </c>
      <c r="J318" s="68">
        <v>248</v>
      </c>
      <c r="K318" s="68">
        <v>206</v>
      </c>
      <c r="L318" s="68">
        <v>164</v>
      </c>
      <c r="M318" s="68">
        <v>103</v>
      </c>
      <c r="N318" s="68">
        <v>93</v>
      </c>
      <c r="O318" s="71">
        <v>2046</v>
      </c>
      <c r="P318" s="72"/>
      <c r="Q318" s="80"/>
    </row>
    <row r="319" spans="1:17" s="70" customFormat="1" x14ac:dyDescent="0.2">
      <c r="A319" s="69" t="s">
        <v>94</v>
      </c>
      <c r="B319" s="70" t="s">
        <v>760</v>
      </c>
      <c r="C319" s="68">
        <v>137.19999999999999</v>
      </c>
      <c r="D319" s="68">
        <v>151.1</v>
      </c>
      <c r="E319" s="68">
        <v>186</v>
      </c>
      <c r="F319" s="68">
        <v>219.1</v>
      </c>
      <c r="G319" s="68">
        <v>279.8</v>
      </c>
      <c r="H319" s="68">
        <v>328.7</v>
      </c>
      <c r="I319" s="68">
        <v>336.6</v>
      </c>
      <c r="J319" s="68">
        <v>336.8</v>
      </c>
      <c r="K319" s="68">
        <v>300.5</v>
      </c>
      <c r="L319" s="68">
        <v>246.8</v>
      </c>
      <c r="M319" s="68">
        <v>169.4</v>
      </c>
      <c r="N319" s="68">
        <v>134.1</v>
      </c>
      <c r="O319" s="71">
        <v>2826.1</v>
      </c>
      <c r="P319" s="115" t="s">
        <v>761</v>
      </c>
      <c r="Q319" s="80"/>
    </row>
    <row r="320" spans="1:17" s="70" customFormat="1" x14ac:dyDescent="0.2">
      <c r="A320" s="69" t="s">
        <v>96</v>
      </c>
      <c r="B320" s="70" t="s">
        <v>763</v>
      </c>
      <c r="C320" s="68">
        <v>192.2</v>
      </c>
      <c r="D320" s="68">
        <v>200.1</v>
      </c>
      <c r="E320" s="68">
        <v>235.6</v>
      </c>
      <c r="F320" s="68">
        <v>270</v>
      </c>
      <c r="G320" s="68">
        <v>328.6</v>
      </c>
      <c r="H320" s="68">
        <v>357</v>
      </c>
      <c r="I320" s="68">
        <v>368.9</v>
      </c>
      <c r="J320" s="68">
        <v>356.5</v>
      </c>
      <c r="K320" s="68">
        <v>300</v>
      </c>
      <c r="L320" s="68">
        <v>279</v>
      </c>
      <c r="M320" s="68">
        <v>234</v>
      </c>
      <c r="N320" s="68">
        <v>189.1</v>
      </c>
      <c r="O320" s="71">
        <v>3311</v>
      </c>
      <c r="P320" s="72" t="s">
        <v>283</v>
      </c>
      <c r="Q320" s="80"/>
    </row>
    <row r="321" spans="1:17" s="70" customFormat="1" x14ac:dyDescent="0.2">
      <c r="A321" s="69" t="s">
        <v>579</v>
      </c>
      <c r="B321" s="70" t="s">
        <v>577</v>
      </c>
      <c r="C321" s="68">
        <v>267</v>
      </c>
      <c r="D321" s="68">
        <v>260</v>
      </c>
      <c r="E321" s="68">
        <v>325</v>
      </c>
      <c r="F321" s="68">
        <v>332</v>
      </c>
      <c r="G321" s="68">
        <v>324</v>
      </c>
      <c r="H321" s="68">
        <v>276</v>
      </c>
      <c r="I321" s="68">
        <v>226</v>
      </c>
      <c r="J321" s="68">
        <v>188</v>
      </c>
      <c r="K321" s="68">
        <v>221</v>
      </c>
      <c r="L321" s="68">
        <v>267</v>
      </c>
      <c r="M321" s="68">
        <v>271</v>
      </c>
      <c r="N321" s="68">
        <v>257</v>
      </c>
      <c r="O321" s="71">
        <v>3214</v>
      </c>
      <c r="P321" s="115" t="s">
        <v>511</v>
      </c>
      <c r="Q321" s="80"/>
    </row>
    <row r="322" spans="1:17" s="70" customFormat="1" x14ac:dyDescent="0.2">
      <c r="A322" s="69" t="s">
        <v>749</v>
      </c>
      <c r="B322" s="70" t="s">
        <v>740</v>
      </c>
      <c r="C322" s="68">
        <v>170.1</v>
      </c>
      <c r="D322" s="68">
        <v>170.2</v>
      </c>
      <c r="E322" s="68">
        <v>202.4</v>
      </c>
      <c r="F322" s="68">
        <v>223.8</v>
      </c>
      <c r="G322" s="68">
        <v>249</v>
      </c>
      <c r="H322" s="68">
        <v>226.9</v>
      </c>
      <c r="I322" s="68">
        <v>206.4</v>
      </c>
      <c r="J322" s="68">
        <v>204.4</v>
      </c>
      <c r="K322" s="68">
        <v>205.3</v>
      </c>
      <c r="L322" s="68">
        <v>196.1</v>
      </c>
      <c r="M322" s="68">
        <v>163</v>
      </c>
      <c r="N322" s="68">
        <v>157.6</v>
      </c>
      <c r="O322" s="71">
        <v>2375.1999999999998</v>
      </c>
      <c r="P322" s="72" t="s">
        <v>283</v>
      </c>
      <c r="Q322" s="80"/>
    </row>
    <row r="323" spans="1:17" s="70" customFormat="1" x14ac:dyDescent="0.2">
      <c r="A323" s="69" t="s">
        <v>590</v>
      </c>
      <c r="B323" s="70" t="s">
        <v>587</v>
      </c>
      <c r="C323" s="68">
        <v>263.89999999999998</v>
      </c>
      <c r="D323" s="68">
        <v>249.6</v>
      </c>
      <c r="E323" s="68">
        <v>269.89999999999998</v>
      </c>
      <c r="F323" s="68">
        <v>254.6</v>
      </c>
      <c r="G323" s="68">
        <v>275.3</v>
      </c>
      <c r="H323" s="68">
        <v>234.7</v>
      </c>
      <c r="I323" s="68">
        <v>248.6</v>
      </c>
      <c r="J323" s="68">
        <v>255.3</v>
      </c>
      <c r="K323" s="68">
        <v>248.9</v>
      </c>
      <c r="L323" s="68">
        <v>273</v>
      </c>
      <c r="M323" s="68">
        <v>274</v>
      </c>
      <c r="N323" s="68">
        <v>258.7</v>
      </c>
      <c r="O323" s="71">
        <v>3106.5</v>
      </c>
      <c r="P323" s="115" t="s">
        <v>591</v>
      </c>
      <c r="Q323" s="80"/>
    </row>
    <row r="324" spans="1:17" s="70" customFormat="1" x14ac:dyDescent="0.2">
      <c r="A324" s="69" t="s">
        <v>201</v>
      </c>
      <c r="B324" s="70" t="s">
        <v>200</v>
      </c>
      <c r="C324" s="68">
        <v>124</v>
      </c>
      <c r="D324" s="68">
        <v>125</v>
      </c>
      <c r="E324" s="68">
        <v>165</v>
      </c>
      <c r="F324" s="68">
        <v>191</v>
      </c>
      <c r="G324" s="68">
        <v>263</v>
      </c>
      <c r="H324" s="68">
        <v>298</v>
      </c>
      <c r="I324" s="68">
        <v>354</v>
      </c>
      <c r="J324" s="68">
        <v>327</v>
      </c>
      <c r="K324" s="68">
        <v>264</v>
      </c>
      <c r="L324" s="68">
        <v>218</v>
      </c>
      <c r="M324" s="68">
        <v>127</v>
      </c>
      <c r="N324" s="68">
        <v>88</v>
      </c>
      <c r="O324" s="71">
        <v>2544</v>
      </c>
      <c r="P324" s="72"/>
      <c r="Q324" s="80"/>
    </row>
    <row r="325" spans="1:17" s="70" customFormat="1" x14ac:dyDescent="0.2">
      <c r="A325" s="69" t="s">
        <v>698</v>
      </c>
      <c r="B325" s="70" t="s">
        <v>695</v>
      </c>
      <c r="C325" s="68">
        <v>224.7</v>
      </c>
      <c r="D325" s="68">
        <v>198.2</v>
      </c>
      <c r="E325" s="68">
        <v>191</v>
      </c>
      <c r="F325" s="68">
        <v>196.9</v>
      </c>
      <c r="G325" s="68">
        <v>192.1</v>
      </c>
      <c r="H325" s="68">
        <v>162.5</v>
      </c>
      <c r="I325" s="68">
        <v>162.80000000000001</v>
      </c>
      <c r="J325" s="68">
        <v>184.6</v>
      </c>
      <c r="K325" s="68">
        <v>209.7</v>
      </c>
      <c r="L325" s="68">
        <v>232.7</v>
      </c>
      <c r="M325" s="68">
        <v>236</v>
      </c>
      <c r="N325" s="68">
        <v>219.2</v>
      </c>
      <c r="O325" s="71">
        <v>2410.4</v>
      </c>
      <c r="P325" s="115" t="s">
        <v>699</v>
      </c>
      <c r="Q325" s="80"/>
    </row>
    <row r="326" spans="1:17" s="70" customFormat="1" x14ac:dyDescent="0.2">
      <c r="A326" s="69" t="s">
        <v>98</v>
      </c>
      <c r="B326" s="70" t="s">
        <v>764</v>
      </c>
      <c r="C326" s="68">
        <v>184.5</v>
      </c>
      <c r="D326" s="68">
        <v>165.8</v>
      </c>
      <c r="E326" s="68">
        <v>163.1</v>
      </c>
      <c r="F326" s="68">
        <v>176.9</v>
      </c>
      <c r="G326" s="68">
        <v>167.8</v>
      </c>
      <c r="H326" s="68">
        <v>125.4</v>
      </c>
      <c r="I326" s="68">
        <v>146.4</v>
      </c>
      <c r="J326" s="68">
        <v>169</v>
      </c>
      <c r="K326" s="68">
        <v>120.9</v>
      </c>
      <c r="L326" s="68">
        <v>131</v>
      </c>
      <c r="M326" s="68">
        <v>147.9</v>
      </c>
      <c r="N326" s="68">
        <v>178</v>
      </c>
      <c r="O326" s="71">
        <v>1876.7</v>
      </c>
      <c r="P326" s="72" t="s">
        <v>283</v>
      </c>
      <c r="Q326" s="80"/>
    </row>
    <row r="327" spans="1:17" s="70" customFormat="1" x14ac:dyDescent="0.2">
      <c r="A327" s="69" t="s">
        <v>706</v>
      </c>
      <c r="B327" s="70" t="s">
        <v>695</v>
      </c>
      <c r="C327" s="68">
        <v>305</v>
      </c>
      <c r="D327" s="68">
        <v>285</v>
      </c>
      <c r="E327" s="68">
        <v>296</v>
      </c>
      <c r="F327" s="68">
        <v>302</v>
      </c>
      <c r="G327" s="68">
        <v>306</v>
      </c>
      <c r="H327" s="68">
        <v>277</v>
      </c>
      <c r="I327" s="68">
        <v>291</v>
      </c>
      <c r="J327" s="68">
        <v>298</v>
      </c>
      <c r="K327" s="68">
        <v>307</v>
      </c>
      <c r="L327" s="68">
        <v>324</v>
      </c>
      <c r="M327" s="68">
        <v>313</v>
      </c>
      <c r="N327" s="68">
        <v>306</v>
      </c>
      <c r="O327" s="71">
        <v>3610</v>
      </c>
      <c r="P327" s="115" t="s">
        <v>550</v>
      </c>
      <c r="Q327" s="80"/>
    </row>
    <row r="328" spans="1:17" s="70" customFormat="1" x14ac:dyDescent="0.2">
      <c r="A328" s="69" t="s">
        <v>371</v>
      </c>
      <c r="B328" s="70" t="s">
        <v>360</v>
      </c>
      <c r="C328" s="68">
        <v>85.9</v>
      </c>
      <c r="D328" s="68">
        <v>111.3</v>
      </c>
      <c r="E328" s="68">
        <v>161</v>
      </c>
      <c r="F328" s="68">
        <v>180</v>
      </c>
      <c r="G328" s="68">
        <v>227.7</v>
      </c>
      <c r="H328" s="68">
        <v>259.60000000000002</v>
      </c>
      <c r="I328" s="68">
        <v>279.60000000000002</v>
      </c>
      <c r="J328" s="68">
        <v>245.6</v>
      </c>
      <c r="K328" s="68">
        <v>194.4</v>
      </c>
      <c r="L328" s="68">
        <v>154.30000000000001</v>
      </c>
      <c r="M328" s="68">
        <v>88.9</v>
      </c>
      <c r="N328" s="68">
        <v>78.099999999999994</v>
      </c>
      <c r="O328" s="71">
        <v>2066.4</v>
      </c>
      <c r="P328" s="115" t="s">
        <v>372</v>
      </c>
      <c r="Q328" s="80"/>
    </row>
    <row r="329" spans="1:17" s="70" customFormat="1" x14ac:dyDescent="0.2">
      <c r="A329" s="69" t="s">
        <v>237</v>
      </c>
      <c r="B329" s="70" t="s">
        <v>236</v>
      </c>
      <c r="C329" s="68">
        <v>14</v>
      </c>
      <c r="D329" s="68">
        <v>36</v>
      </c>
      <c r="E329" s="68">
        <v>71</v>
      </c>
      <c r="F329" s="68">
        <v>106</v>
      </c>
      <c r="G329" s="68">
        <v>124</v>
      </c>
      <c r="H329" s="68">
        <v>125</v>
      </c>
      <c r="I329" s="68">
        <v>111</v>
      </c>
      <c r="J329" s="68">
        <v>98</v>
      </c>
      <c r="K329" s="68">
        <v>80</v>
      </c>
      <c r="L329" s="68">
        <v>49</v>
      </c>
      <c r="M329" s="68">
        <v>20</v>
      </c>
      <c r="N329" s="68">
        <v>6</v>
      </c>
      <c r="O329" s="71">
        <v>840</v>
      </c>
      <c r="P329" s="115" t="s">
        <v>238</v>
      </c>
      <c r="Q329" s="80"/>
    </row>
    <row r="330" spans="1:17" s="70" customFormat="1" x14ac:dyDescent="0.2">
      <c r="A330" s="69" t="s">
        <v>619</v>
      </c>
      <c r="B330" s="70" t="s">
        <v>618</v>
      </c>
      <c r="C330" s="68">
        <v>206</v>
      </c>
      <c r="D330" s="68">
        <v>214</v>
      </c>
      <c r="E330" s="68">
        <v>237</v>
      </c>
      <c r="F330" s="68">
        <v>250</v>
      </c>
      <c r="G330" s="68">
        <v>315</v>
      </c>
      <c r="H330" s="68">
        <v>312</v>
      </c>
      <c r="I330" s="68">
        <v>376</v>
      </c>
      <c r="J330" s="68">
        <v>352</v>
      </c>
      <c r="K330" s="68">
        <v>271</v>
      </c>
      <c r="L330" s="68">
        <v>244</v>
      </c>
      <c r="M330" s="68">
        <v>212</v>
      </c>
      <c r="N330" s="68">
        <v>198</v>
      </c>
      <c r="O330" s="71">
        <v>3187</v>
      </c>
      <c r="P330" s="115" t="s">
        <v>620</v>
      </c>
      <c r="Q330" s="80"/>
    </row>
    <row r="331" spans="1:17" s="70" customFormat="1" x14ac:dyDescent="0.2">
      <c r="A331" s="69" t="s">
        <v>302</v>
      </c>
      <c r="B331" s="70" t="s">
        <v>297</v>
      </c>
      <c r="C331" s="68">
        <v>3</v>
      </c>
      <c r="D331" s="68">
        <v>32</v>
      </c>
      <c r="E331" s="68">
        <v>112</v>
      </c>
      <c r="F331" s="68">
        <v>160</v>
      </c>
      <c r="G331" s="68">
        <v>218</v>
      </c>
      <c r="H331" s="68">
        <v>221</v>
      </c>
      <c r="I331" s="68">
        <v>205</v>
      </c>
      <c r="J331" s="68">
        <v>167</v>
      </c>
      <c r="K331" s="68">
        <v>92</v>
      </c>
      <c r="L331" s="68">
        <v>49</v>
      </c>
      <c r="M331" s="68">
        <v>6</v>
      </c>
      <c r="N331" s="68">
        <v>0</v>
      </c>
      <c r="O331" s="71">
        <v>1265</v>
      </c>
      <c r="P331" s="115" t="s">
        <v>303</v>
      </c>
      <c r="Q331" s="80"/>
    </row>
    <row r="332" spans="1:17" s="70" customFormat="1" x14ac:dyDescent="0.2">
      <c r="A332" s="69" t="s">
        <v>452</v>
      </c>
      <c r="B332" s="70" t="s">
        <v>404</v>
      </c>
      <c r="C332" s="68">
        <v>259.89999999999998</v>
      </c>
      <c r="D332" s="68">
        <v>258.2</v>
      </c>
      <c r="E332" s="68">
        <v>320.7</v>
      </c>
      <c r="F332" s="68">
        <v>357.2</v>
      </c>
      <c r="G332" s="68">
        <v>400.8</v>
      </c>
      <c r="H332" s="68">
        <v>396.9</v>
      </c>
      <c r="I332" s="68">
        <v>342.7</v>
      </c>
      <c r="J332" s="68">
        <v>335.6</v>
      </c>
      <c r="K332" s="68">
        <v>316.39999999999998</v>
      </c>
      <c r="L332" s="68">
        <v>307.39999999999998</v>
      </c>
      <c r="M332" s="68">
        <v>264.39999999999998</v>
      </c>
      <c r="N332" s="68">
        <v>245.8</v>
      </c>
      <c r="O332" s="71">
        <v>3806</v>
      </c>
      <c r="P332" s="72" t="s">
        <v>283</v>
      </c>
      <c r="Q332" s="80"/>
    </row>
    <row r="333" spans="1:17" s="70" customFormat="1" x14ac:dyDescent="0.2">
      <c r="A333" s="69" t="s">
        <v>453</v>
      </c>
      <c r="B333" s="70" t="s">
        <v>404</v>
      </c>
      <c r="C333" s="68">
        <v>175.8</v>
      </c>
      <c r="D333" s="68">
        <v>171.7</v>
      </c>
      <c r="E333" s="68">
        <v>219.6</v>
      </c>
      <c r="F333" s="68">
        <v>244.4</v>
      </c>
      <c r="G333" s="68">
        <v>266.7</v>
      </c>
      <c r="H333" s="68">
        <v>294.8</v>
      </c>
      <c r="I333" s="68">
        <v>334.7</v>
      </c>
      <c r="J333" s="68">
        <v>305.3</v>
      </c>
      <c r="K333" s="68">
        <v>232.5</v>
      </c>
      <c r="L333" s="68">
        <v>218.6</v>
      </c>
      <c r="M333" s="68">
        <v>161.1</v>
      </c>
      <c r="N333" s="68">
        <v>160.80000000000001</v>
      </c>
      <c r="O333" s="71">
        <v>2786</v>
      </c>
      <c r="P333" s="72" t="s">
        <v>283</v>
      </c>
      <c r="Q333" s="80"/>
    </row>
    <row r="334" spans="1:17" s="70" customFormat="1" x14ac:dyDescent="0.2">
      <c r="A334" s="69" t="s">
        <v>600</v>
      </c>
      <c r="B334" s="70" t="s">
        <v>599</v>
      </c>
      <c r="C334" s="68">
        <v>145.69999999999999</v>
      </c>
      <c r="D334" s="68">
        <v>165.3</v>
      </c>
      <c r="E334" s="68">
        <v>198.4</v>
      </c>
      <c r="F334" s="68">
        <v>225</v>
      </c>
      <c r="G334" s="68">
        <v>282.10000000000002</v>
      </c>
      <c r="H334" s="68">
        <v>309</v>
      </c>
      <c r="I334" s="68">
        <v>356.5</v>
      </c>
      <c r="J334" s="68">
        <v>328.6</v>
      </c>
      <c r="K334" s="68">
        <v>258</v>
      </c>
      <c r="L334" s="68">
        <v>217</v>
      </c>
      <c r="M334" s="68">
        <v>174</v>
      </c>
      <c r="N334" s="68">
        <v>148.80000000000001</v>
      </c>
      <c r="O334" s="71">
        <v>2808.4</v>
      </c>
      <c r="P334" s="115" t="s">
        <v>601</v>
      </c>
      <c r="Q334" s="80"/>
    </row>
    <row r="335" spans="1:17" s="70" customFormat="1" x14ac:dyDescent="0.2">
      <c r="A335" s="69" t="s">
        <v>102</v>
      </c>
      <c r="B335" s="70" t="s">
        <v>769</v>
      </c>
      <c r="C335" s="68">
        <v>179.1</v>
      </c>
      <c r="D335" s="68">
        <v>204.8</v>
      </c>
      <c r="E335" s="68">
        <v>265.2</v>
      </c>
      <c r="F335" s="68">
        <v>262.5</v>
      </c>
      <c r="G335" s="68">
        <v>299.3</v>
      </c>
      <c r="H335" s="68">
        <v>269</v>
      </c>
      <c r="I335" s="68">
        <v>249.3</v>
      </c>
      <c r="J335" s="68">
        <v>258.3</v>
      </c>
      <c r="K335" s="68">
        <v>245.7</v>
      </c>
      <c r="L335" s="68">
        <v>227.5</v>
      </c>
      <c r="M335" s="68">
        <v>177.4</v>
      </c>
      <c r="N335" s="68">
        <v>156.4</v>
      </c>
      <c r="O335" s="71">
        <v>2791.5</v>
      </c>
      <c r="P335" s="115" t="s">
        <v>770</v>
      </c>
      <c r="Q335" s="80"/>
    </row>
    <row r="336" spans="1:17" s="70" customFormat="1" x14ac:dyDescent="0.2">
      <c r="A336" s="69" t="s">
        <v>667</v>
      </c>
      <c r="B336" s="70" t="s">
        <v>658</v>
      </c>
      <c r="C336" s="68">
        <v>352.9</v>
      </c>
      <c r="D336" s="68">
        <v>298.7</v>
      </c>
      <c r="E336" s="68">
        <v>297.5</v>
      </c>
      <c r="F336" s="68">
        <v>283.5</v>
      </c>
      <c r="G336" s="68">
        <v>290.5</v>
      </c>
      <c r="H336" s="68">
        <v>270.3</v>
      </c>
      <c r="I336" s="68">
        <v>289.8</v>
      </c>
      <c r="J336" s="68">
        <v>307.3</v>
      </c>
      <c r="K336" s="68">
        <v>300.2</v>
      </c>
      <c r="L336" s="68">
        <v>328.9</v>
      </c>
      <c r="M336" s="68">
        <v>345.2</v>
      </c>
      <c r="N336" s="68">
        <v>367</v>
      </c>
      <c r="O336" s="71">
        <v>3731.8</v>
      </c>
      <c r="P336" s="115" t="s">
        <v>668</v>
      </c>
      <c r="Q336" s="80"/>
    </row>
    <row r="337" spans="1:17" s="70" customFormat="1" x14ac:dyDescent="0.2">
      <c r="A337" s="69" t="s">
        <v>87</v>
      </c>
      <c r="B337" s="70" t="s">
        <v>740</v>
      </c>
      <c r="C337" s="68">
        <v>101.6</v>
      </c>
      <c r="D337" s="68">
        <v>128.80000000000001</v>
      </c>
      <c r="E337" s="68">
        <v>180.5</v>
      </c>
      <c r="F337" s="68">
        <v>248</v>
      </c>
      <c r="G337" s="68">
        <v>283.3</v>
      </c>
      <c r="H337" s="68">
        <v>282.7</v>
      </c>
      <c r="I337" s="68">
        <v>298.7</v>
      </c>
      <c r="J337" s="68">
        <v>301</v>
      </c>
      <c r="K337" s="68">
        <v>262.60000000000002</v>
      </c>
      <c r="L337" s="68">
        <v>224.4</v>
      </c>
      <c r="M337" s="68">
        <v>127.4</v>
      </c>
      <c r="N337" s="68">
        <v>84.3</v>
      </c>
      <c r="O337" s="71">
        <v>2523.3000000000002</v>
      </c>
      <c r="P337" s="115" t="s">
        <v>750</v>
      </c>
      <c r="Q337" s="80"/>
    </row>
    <row r="338" spans="1:17" s="70" customFormat="1" x14ac:dyDescent="0.2">
      <c r="A338" s="69" t="s">
        <v>466</v>
      </c>
      <c r="B338" s="70" t="s">
        <v>458</v>
      </c>
      <c r="C338" s="68">
        <v>180.2</v>
      </c>
      <c r="D338" s="68">
        <v>150.4</v>
      </c>
      <c r="E338" s="68">
        <v>124.9</v>
      </c>
      <c r="F338" s="68">
        <v>92.7</v>
      </c>
      <c r="G338" s="68">
        <v>78</v>
      </c>
      <c r="H338" s="68">
        <v>50.3</v>
      </c>
      <c r="I338" s="68">
        <v>35</v>
      </c>
      <c r="J338" s="68">
        <v>58.3</v>
      </c>
      <c r="K338" s="68">
        <v>87.6</v>
      </c>
      <c r="L338" s="68">
        <v>113</v>
      </c>
      <c r="M338" s="68">
        <v>140</v>
      </c>
      <c r="N338" s="68">
        <v>170.8</v>
      </c>
      <c r="O338" s="71">
        <v>1281.2</v>
      </c>
      <c r="P338" s="72" t="s">
        <v>283</v>
      </c>
      <c r="Q338" s="80"/>
    </row>
    <row r="339" spans="1:17" s="70" customFormat="1" x14ac:dyDescent="0.2">
      <c r="A339" s="69" t="s">
        <v>482</v>
      </c>
      <c r="B339" s="70" t="s">
        <v>476</v>
      </c>
      <c r="C339" s="68">
        <v>257.3</v>
      </c>
      <c r="D339" s="68">
        <v>228.8</v>
      </c>
      <c r="E339" s="68">
        <v>204.6</v>
      </c>
      <c r="F339" s="68">
        <v>123</v>
      </c>
      <c r="G339" s="68">
        <v>68.2</v>
      </c>
      <c r="H339" s="68">
        <v>45</v>
      </c>
      <c r="I339" s="68">
        <v>65.099999999999994</v>
      </c>
      <c r="J339" s="68">
        <v>89.9</v>
      </c>
      <c r="K339" s="68">
        <v>111</v>
      </c>
      <c r="L339" s="68">
        <v>127.1</v>
      </c>
      <c r="M339" s="68">
        <v>189</v>
      </c>
      <c r="N339" s="68">
        <v>207.7</v>
      </c>
      <c r="O339" s="71">
        <v>1716.7</v>
      </c>
      <c r="P339" s="72" t="s">
        <v>283</v>
      </c>
      <c r="Q339" s="80"/>
    </row>
    <row r="340" spans="1:17" s="70" customFormat="1" x14ac:dyDescent="0.2">
      <c r="A340" s="69" t="s">
        <v>339</v>
      </c>
      <c r="B340" s="70" t="s">
        <v>331</v>
      </c>
      <c r="C340" s="68">
        <v>171</v>
      </c>
      <c r="D340" s="68">
        <v>171</v>
      </c>
      <c r="E340" s="68">
        <v>215</v>
      </c>
      <c r="F340" s="68">
        <v>234</v>
      </c>
      <c r="G340" s="68">
        <v>259</v>
      </c>
      <c r="H340" s="68">
        <v>276</v>
      </c>
      <c r="I340" s="68">
        <v>315</v>
      </c>
      <c r="J340" s="68">
        <v>288</v>
      </c>
      <c r="K340" s="68">
        <v>235</v>
      </c>
      <c r="L340" s="68">
        <v>202</v>
      </c>
      <c r="M340" s="68">
        <v>167</v>
      </c>
      <c r="N340" s="68">
        <v>155</v>
      </c>
      <c r="O340" s="71">
        <v>2696</v>
      </c>
      <c r="P340" s="115" t="s">
        <v>340</v>
      </c>
      <c r="Q340" s="80"/>
    </row>
    <row r="341" spans="1:17" s="70" customFormat="1" x14ac:dyDescent="0.2">
      <c r="A341" s="69" t="s">
        <v>285</v>
      </c>
      <c r="B341" s="70" t="s">
        <v>284</v>
      </c>
      <c r="C341" s="68">
        <v>169</v>
      </c>
      <c r="D341" s="68">
        <v>178</v>
      </c>
      <c r="E341" s="68">
        <v>227</v>
      </c>
      <c r="F341" s="68">
        <v>254</v>
      </c>
      <c r="G341" s="68">
        <v>310</v>
      </c>
      <c r="H341" s="68">
        <v>337</v>
      </c>
      <c r="I341" s="68">
        <v>377</v>
      </c>
      <c r="J341" s="68">
        <v>352</v>
      </c>
      <c r="K341" s="68">
        <v>270</v>
      </c>
      <c r="L341" s="68">
        <v>224</v>
      </c>
      <c r="M341" s="68">
        <v>195</v>
      </c>
      <c r="N341" s="68">
        <v>161</v>
      </c>
      <c r="O341" s="71">
        <v>3054</v>
      </c>
      <c r="P341" s="115" t="s">
        <v>286</v>
      </c>
      <c r="Q341" s="80"/>
    </row>
    <row r="342" spans="1:17" s="70" customFormat="1" x14ac:dyDescent="0.2">
      <c r="A342" s="69" t="s">
        <v>373</v>
      </c>
      <c r="B342" s="70" t="s">
        <v>360</v>
      </c>
      <c r="C342" s="68">
        <v>60.1</v>
      </c>
      <c r="D342" s="68">
        <v>91</v>
      </c>
      <c r="E342" s="68">
        <v>134.80000000000001</v>
      </c>
      <c r="F342" s="68">
        <v>185</v>
      </c>
      <c r="G342" s="68">
        <v>222.5</v>
      </c>
      <c r="H342" s="68">
        <v>226.9</v>
      </c>
      <c r="I342" s="68">
        <v>289.8</v>
      </c>
      <c r="J342" s="68">
        <v>277.10000000000002</v>
      </c>
      <c r="K342" s="68">
        <v>212.8</v>
      </c>
      <c r="L342" s="68">
        <v>120.7</v>
      </c>
      <c r="M342" s="68">
        <v>60.4</v>
      </c>
      <c r="N342" s="68">
        <v>56.5</v>
      </c>
      <c r="O342" s="71">
        <v>1937.6</v>
      </c>
      <c r="P342" s="115" t="s">
        <v>374</v>
      </c>
      <c r="Q342" s="80"/>
    </row>
    <row r="343" spans="1:17" s="70" customFormat="1" x14ac:dyDescent="0.2">
      <c r="A343" s="69" t="s">
        <v>205</v>
      </c>
      <c r="B343" s="70" t="s">
        <v>204</v>
      </c>
      <c r="C343" s="68">
        <v>66</v>
      </c>
      <c r="D343" s="68">
        <v>106</v>
      </c>
      <c r="E343" s="68">
        <v>128</v>
      </c>
      <c r="F343" s="68">
        <v>183</v>
      </c>
      <c r="G343" s="68">
        <v>239</v>
      </c>
      <c r="H343" s="68">
        <v>228</v>
      </c>
      <c r="I343" s="68">
        <v>260</v>
      </c>
      <c r="J343" s="68">
        <v>251</v>
      </c>
      <c r="K343" s="68">
        <v>168</v>
      </c>
      <c r="L343" s="68">
        <v>139</v>
      </c>
      <c r="M343" s="68">
        <v>66</v>
      </c>
      <c r="N343" s="68">
        <v>51</v>
      </c>
      <c r="O343" s="71">
        <v>1884</v>
      </c>
      <c r="P343" s="115" t="s">
        <v>206</v>
      </c>
      <c r="Q343" s="80"/>
    </row>
    <row r="344" spans="1:17" s="70" customFormat="1" x14ac:dyDescent="0.2">
      <c r="A344" s="69" t="s">
        <v>389</v>
      </c>
      <c r="B344" s="70" t="s">
        <v>382</v>
      </c>
      <c r="C344" s="68">
        <v>168</v>
      </c>
      <c r="D344" s="68">
        <v>185</v>
      </c>
      <c r="E344" s="68">
        <v>252</v>
      </c>
      <c r="F344" s="68">
        <v>215</v>
      </c>
      <c r="G344" s="68">
        <v>278</v>
      </c>
      <c r="H344" s="68">
        <v>217</v>
      </c>
      <c r="I344" s="68">
        <v>252</v>
      </c>
      <c r="J344" s="68">
        <v>245</v>
      </c>
      <c r="K344" s="68">
        <v>167</v>
      </c>
      <c r="L344" s="68">
        <v>150</v>
      </c>
      <c r="M344" s="68">
        <v>170</v>
      </c>
      <c r="N344" s="68">
        <v>144</v>
      </c>
      <c r="O344" s="71">
        <v>2443</v>
      </c>
      <c r="P344" s="115" t="s">
        <v>390</v>
      </c>
      <c r="Q344" s="80"/>
    </row>
    <row r="345" spans="1:17" s="70" customFormat="1" x14ac:dyDescent="0.2">
      <c r="A345" s="69" t="s">
        <v>279</v>
      </c>
      <c r="B345" s="70" t="s">
        <v>278</v>
      </c>
      <c r="C345" s="68">
        <v>32</v>
      </c>
      <c r="D345" s="68">
        <v>57</v>
      </c>
      <c r="E345" s="68">
        <v>121</v>
      </c>
      <c r="F345" s="68">
        <v>179</v>
      </c>
      <c r="G345" s="68">
        <v>252</v>
      </c>
      <c r="H345" s="68">
        <v>246</v>
      </c>
      <c r="I345" s="68">
        <v>260</v>
      </c>
      <c r="J345" s="68">
        <v>237</v>
      </c>
      <c r="K345" s="68">
        <v>154</v>
      </c>
      <c r="L345" s="68">
        <v>95</v>
      </c>
      <c r="M345" s="68">
        <v>35</v>
      </c>
      <c r="N345" s="68">
        <v>23</v>
      </c>
      <c r="O345" s="71">
        <v>1691</v>
      </c>
      <c r="P345" s="115" t="s">
        <v>280</v>
      </c>
      <c r="Q345" s="80"/>
    </row>
    <row r="346" spans="1:17" s="70" customFormat="1" x14ac:dyDescent="0.2">
      <c r="A346" s="69" t="s">
        <v>454</v>
      </c>
      <c r="B346" s="70" t="s">
        <v>404</v>
      </c>
      <c r="C346" s="68">
        <v>171.5</v>
      </c>
      <c r="D346" s="68">
        <v>175.2</v>
      </c>
      <c r="E346" s="68">
        <v>229.3</v>
      </c>
      <c r="F346" s="68">
        <v>252.8</v>
      </c>
      <c r="G346" s="68">
        <v>271.7</v>
      </c>
      <c r="H346" s="68">
        <v>280.10000000000002</v>
      </c>
      <c r="I346" s="68">
        <v>278.3</v>
      </c>
      <c r="J346" s="68">
        <v>260.39999999999998</v>
      </c>
      <c r="K346" s="68">
        <v>231.4</v>
      </c>
      <c r="L346" s="68">
        <v>208.3</v>
      </c>
      <c r="M346" s="68">
        <v>175.7</v>
      </c>
      <c r="N346" s="68">
        <v>160.4</v>
      </c>
      <c r="O346" s="71">
        <v>2695.1</v>
      </c>
      <c r="P346" s="72" t="s">
        <v>283</v>
      </c>
      <c r="Q346" s="80"/>
    </row>
    <row r="347" spans="1:17" s="70" customFormat="1" x14ac:dyDescent="0.2">
      <c r="A347" s="69" t="s">
        <v>111</v>
      </c>
      <c r="B347" s="70" t="s">
        <v>317</v>
      </c>
      <c r="C347" s="68">
        <v>178</v>
      </c>
      <c r="D347" s="68">
        <v>184</v>
      </c>
      <c r="E347" s="68">
        <v>216</v>
      </c>
      <c r="F347" s="68">
        <v>192</v>
      </c>
      <c r="G347" s="68">
        <v>199</v>
      </c>
      <c r="H347" s="68">
        <v>130</v>
      </c>
      <c r="I347" s="68">
        <v>122</v>
      </c>
      <c r="J347" s="68">
        <v>149</v>
      </c>
      <c r="K347" s="68">
        <v>197</v>
      </c>
      <c r="L347" s="68">
        <v>205</v>
      </c>
      <c r="M347" s="68">
        <v>168</v>
      </c>
      <c r="N347" s="68">
        <v>156</v>
      </c>
      <c r="O347" s="71">
        <v>2096</v>
      </c>
      <c r="P347" s="115" t="s">
        <v>780</v>
      </c>
      <c r="Q347" s="80"/>
    </row>
    <row r="348" spans="1:17" s="70" customFormat="1" x14ac:dyDescent="0.2">
      <c r="A348" s="69" t="s">
        <v>305</v>
      </c>
      <c r="B348" s="70" t="s">
        <v>304</v>
      </c>
      <c r="C348" s="68">
        <v>43</v>
      </c>
      <c r="D348" s="68">
        <v>59</v>
      </c>
      <c r="E348" s="68">
        <v>115</v>
      </c>
      <c r="F348" s="68">
        <v>150</v>
      </c>
      <c r="G348" s="68">
        <v>211</v>
      </c>
      <c r="H348" s="68">
        <v>237</v>
      </c>
      <c r="I348" s="68">
        <v>226</v>
      </c>
      <c r="J348" s="68">
        <v>214</v>
      </c>
      <c r="K348" s="68">
        <v>153</v>
      </c>
      <c r="L348" s="68">
        <v>99</v>
      </c>
      <c r="M348" s="68">
        <v>39</v>
      </c>
      <c r="N348" s="68">
        <v>25</v>
      </c>
      <c r="O348" s="71">
        <v>1571</v>
      </c>
      <c r="P348" s="115" t="s">
        <v>306</v>
      </c>
      <c r="Q348" s="80"/>
    </row>
    <row r="349" spans="1:17" s="70" customFormat="1" x14ac:dyDescent="0.2">
      <c r="A349" s="69" t="s">
        <v>807</v>
      </c>
      <c r="B349" s="73" t="s">
        <v>404</v>
      </c>
      <c r="C349" s="68">
        <v>144.6</v>
      </c>
      <c r="D349" s="68">
        <v>151.80000000000001</v>
      </c>
      <c r="E349" s="68">
        <v>204</v>
      </c>
      <c r="F349" s="68">
        <v>228.2</v>
      </c>
      <c r="G349" s="68">
        <v>260.5</v>
      </c>
      <c r="H349" s="68">
        <v>283.2</v>
      </c>
      <c r="I349" s="68">
        <v>280.5</v>
      </c>
      <c r="J349" s="68">
        <v>263.10000000000002</v>
      </c>
      <c r="K349" s="68">
        <v>225</v>
      </c>
      <c r="L349" s="68">
        <v>203.6</v>
      </c>
      <c r="M349" s="68">
        <v>150.19999999999999</v>
      </c>
      <c r="N349" s="68">
        <v>133</v>
      </c>
      <c r="O349" s="74">
        <v>2527.6999999999998</v>
      </c>
      <c r="P349" s="72" t="s">
        <v>283</v>
      </c>
      <c r="Q349" s="80"/>
    </row>
    <row r="350" spans="1:17" s="70" customFormat="1" x14ac:dyDescent="0.2">
      <c r="A350" s="69" t="s">
        <v>635</v>
      </c>
      <c r="B350" s="70" t="s">
        <v>633</v>
      </c>
      <c r="C350" s="68">
        <v>300.7</v>
      </c>
      <c r="D350" s="68">
        <v>269.7</v>
      </c>
      <c r="E350" s="68">
        <v>260.39999999999998</v>
      </c>
      <c r="F350" s="68">
        <v>228</v>
      </c>
      <c r="G350" s="68">
        <v>254.2</v>
      </c>
      <c r="H350" s="68">
        <v>237</v>
      </c>
      <c r="I350" s="68">
        <v>176.7</v>
      </c>
      <c r="J350" s="68">
        <v>192.2</v>
      </c>
      <c r="K350" s="68">
        <v>210</v>
      </c>
      <c r="L350" s="68">
        <v>229.4</v>
      </c>
      <c r="M350" s="68">
        <v>267</v>
      </c>
      <c r="N350" s="68">
        <v>303.8</v>
      </c>
      <c r="O350" s="71">
        <v>2929.1</v>
      </c>
      <c r="P350" s="115" t="s">
        <v>613</v>
      </c>
      <c r="Q350" s="80"/>
    </row>
    <row r="351" spans="1:17" s="70" customFormat="1" x14ac:dyDescent="0.2">
      <c r="A351" s="69" t="s">
        <v>139</v>
      </c>
      <c r="B351" s="70" t="s">
        <v>800</v>
      </c>
      <c r="C351" s="68">
        <v>240.3</v>
      </c>
      <c r="D351" s="68">
        <v>205</v>
      </c>
      <c r="E351" s="68">
        <v>194.7</v>
      </c>
      <c r="F351" s="68">
        <v>153.80000000000001</v>
      </c>
      <c r="G351" s="68">
        <v>126</v>
      </c>
      <c r="H351" s="68">
        <v>102.3</v>
      </c>
      <c r="I351" s="68">
        <v>111.4</v>
      </c>
      <c r="J351" s="68">
        <v>137.19999999999999</v>
      </c>
      <c r="K351" s="68">
        <v>163.19999999999999</v>
      </c>
      <c r="L351" s="68">
        <v>191.1</v>
      </c>
      <c r="M351" s="68">
        <v>210.8</v>
      </c>
      <c r="N351" s="68">
        <v>222.9</v>
      </c>
      <c r="O351" s="71">
        <v>2058.6999999999998</v>
      </c>
      <c r="P351" s="72" t="s">
        <v>283</v>
      </c>
      <c r="Q351" s="80"/>
    </row>
    <row r="352" spans="1:17" s="70" customFormat="1" x14ac:dyDescent="0.2">
      <c r="A352" s="69" t="s">
        <v>375</v>
      </c>
      <c r="B352" s="70" t="s">
        <v>360</v>
      </c>
      <c r="C352" s="68">
        <v>43.8</v>
      </c>
      <c r="D352" s="68">
        <v>105.5</v>
      </c>
      <c r="E352" s="68">
        <v>163.19999999999999</v>
      </c>
      <c r="F352" s="68">
        <v>238.5</v>
      </c>
      <c r="G352" s="68">
        <v>251.1</v>
      </c>
      <c r="H352" s="68">
        <v>266.7</v>
      </c>
      <c r="I352" s="68">
        <v>247.6</v>
      </c>
      <c r="J352" s="68">
        <v>226.5</v>
      </c>
      <c r="K352" s="68">
        <v>132.69999999999999</v>
      </c>
      <c r="L352" s="68">
        <v>84.9</v>
      </c>
      <c r="M352" s="68">
        <v>39.799999999999997</v>
      </c>
      <c r="N352" s="68">
        <v>26.8</v>
      </c>
      <c r="O352" s="71">
        <v>1827.1</v>
      </c>
      <c r="P352" s="115" t="s">
        <v>376</v>
      </c>
      <c r="Q352" s="80"/>
    </row>
    <row r="353" spans="1:17" s="70" customFormat="1" x14ac:dyDescent="0.2">
      <c r="A353" s="69" t="s">
        <v>455</v>
      </c>
      <c r="B353" s="70" t="s">
        <v>404</v>
      </c>
      <c r="C353" s="68">
        <v>190.9</v>
      </c>
      <c r="D353" s="68">
        <v>186.4</v>
      </c>
      <c r="E353" s="68">
        <v>230.4</v>
      </c>
      <c r="F353" s="68">
        <v>257.8</v>
      </c>
      <c r="G353" s="68">
        <v>289.8</v>
      </c>
      <c r="H353" s="68">
        <v>305</v>
      </c>
      <c r="I353" s="68">
        <v>342.1</v>
      </c>
      <c r="J353" s="68">
        <v>309.2</v>
      </c>
      <c r="K353" s="68">
        <v>245.6</v>
      </c>
      <c r="L353" s="68">
        <v>226.3</v>
      </c>
      <c r="M353" s="68">
        <v>170.2</v>
      </c>
      <c r="N353" s="68">
        <v>168.7</v>
      </c>
      <c r="O353" s="71">
        <v>2922.4</v>
      </c>
      <c r="P353" s="72" t="s">
        <v>283</v>
      </c>
      <c r="Q353" s="80"/>
    </row>
    <row r="354" spans="1:17" s="70" customFormat="1" x14ac:dyDescent="0.2">
      <c r="A354" s="69" t="s">
        <v>736</v>
      </c>
      <c r="B354" s="70" t="s">
        <v>734</v>
      </c>
      <c r="C354" s="68">
        <v>288</v>
      </c>
      <c r="D354" s="68">
        <v>254</v>
      </c>
      <c r="E354" s="68">
        <v>282</v>
      </c>
      <c r="F354" s="68">
        <v>273</v>
      </c>
      <c r="G354" s="68">
        <v>310</v>
      </c>
      <c r="H354" s="68">
        <v>309</v>
      </c>
      <c r="I354" s="68">
        <v>326</v>
      </c>
      <c r="J354" s="68">
        <v>341</v>
      </c>
      <c r="K354" s="68">
        <v>321</v>
      </c>
      <c r="L354" s="68">
        <v>319</v>
      </c>
      <c r="M354" s="68">
        <v>297</v>
      </c>
      <c r="N354" s="68">
        <v>285</v>
      </c>
      <c r="O354" s="71">
        <v>3605</v>
      </c>
      <c r="P354" s="72" t="s">
        <v>283</v>
      </c>
      <c r="Q354" s="80"/>
    </row>
    <row r="355" spans="1:17" s="70" customFormat="1" x14ac:dyDescent="0.2">
      <c r="A355" s="69" t="s">
        <v>377</v>
      </c>
      <c r="B355" s="70" t="s">
        <v>360</v>
      </c>
      <c r="C355" s="68">
        <v>114.7</v>
      </c>
      <c r="D355" s="68">
        <v>133.9</v>
      </c>
      <c r="E355" s="68">
        <v>181.9</v>
      </c>
      <c r="F355" s="68">
        <v>241.4</v>
      </c>
      <c r="G355" s="68">
        <v>285.3</v>
      </c>
      <c r="H355" s="68">
        <v>276.3</v>
      </c>
      <c r="I355" s="68">
        <v>308.3</v>
      </c>
      <c r="J355" s="68">
        <v>281.39999999999998</v>
      </c>
      <c r="K355" s="68">
        <v>189</v>
      </c>
      <c r="L355" s="68">
        <v>147.4</v>
      </c>
      <c r="M355" s="68">
        <v>93.9</v>
      </c>
      <c r="N355" s="68">
        <v>99.5</v>
      </c>
      <c r="O355" s="71">
        <v>2352.9</v>
      </c>
      <c r="P355" s="115" t="s">
        <v>378</v>
      </c>
      <c r="Q355" s="80"/>
    </row>
    <row r="356" spans="1:17" s="70" customFormat="1" x14ac:dyDescent="0.2">
      <c r="A356" s="69" t="s">
        <v>751</v>
      </c>
      <c r="B356" s="70" t="s">
        <v>740</v>
      </c>
      <c r="C356" s="68">
        <v>101.9</v>
      </c>
      <c r="D356" s="68">
        <v>97</v>
      </c>
      <c r="E356" s="68">
        <v>121.8</v>
      </c>
      <c r="F356" s="68">
        <v>152.80000000000001</v>
      </c>
      <c r="G356" s="68">
        <v>181</v>
      </c>
      <c r="H356" s="68">
        <v>170.9</v>
      </c>
      <c r="I356" s="68">
        <v>220.2</v>
      </c>
      <c r="J356" s="68">
        <v>226.4</v>
      </c>
      <c r="K356" s="68">
        <v>175.8</v>
      </c>
      <c r="L356" s="68">
        <v>151.9</v>
      </c>
      <c r="M356" s="68">
        <v>139.30000000000001</v>
      </c>
      <c r="N356" s="68">
        <v>126.5</v>
      </c>
      <c r="O356" s="71">
        <v>1865.5</v>
      </c>
      <c r="P356" s="72" t="s">
        <v>283</v>
      </c>
      <c r="Q356" s="80"/>
    </row>
    <row r="357" spans="1:17" s="70" customFormat="1" x14ac:dyDescent="0.2">
      <c r="A357" s="69" t="s">
        <v>752</v>
      </c>
      <c r="B357" s="70" t="s">
        <v>740</v>
      </c>
      <c r="C357" s="68">
        <v>133.30000000000001</v>
      </c>
      <c r="D357" s="68">
        <v>88.3</v>
      </c>
      <c r="E357" s="68">
        <v>89.6</v>
      </c>
      <c r="F357" s="68">
        <v>105.6</v>
      </c>
      <c r="G357" s="68">
        <v>132.6</v>
      </c>
      <c r="H357" s="68">
        <v>163.80000000000001</v>
      </c>
      <c r="I357" s="68">
        <v>234.6</v>
      </c>
      <c r="J357" s="68">
        <v>211.6</v>
      </c>
      <c r="K357" s="68">
        <v>178.9</v>
      </c>
      <c r="L357" s="68">
        <v>188.4</v>
      </c>
      <c r="M357" s="68">
        <v>163</v>
      </c>
      <c r="N357" s="68">
        <v>163.5</v>
      </c>
      <c r="O357" s="71">
        <v>1853.2</v>
      </c>
      <c r="P357" s="72" t="s">
        <v>283</v>
      </c>
      <c r="Q357" s="80"/>
    </row>
    <row r="358" spans="1:17" s="70" customFormat="1" x14ac:dyDescent="0.2">
      <c r="A358" s="69" t="s">
        <v>112</v>
      </c>
      <c r="B358" s="70" t="s">
        <v>317</v>
      </c>
      <c r="C358" s="68">
        <v>18.600000000000001</v>
      </c>
      <c r="D358" s="68">
        <v>98</v>
      </c>
      <c r="E358" s="68">
        <v>232.5</v>
      </c>
      <c r="F358" s="68">
        <v>273</v>
      </c>
      <c r="G358" s="68">
        <v>303.8</v>
      </c>
      <c r="H358" s="68">
        <v>333</v>
      </c>
      <c r="I358" s="68">
        <v>347.2</v>
      </c>
      <c r="J358" s="68">
        <v>272.8</v>
      </c>
      <c r="K358" s="68">
        <v>174</v>
      </c>
      <c r="L358" s="68">
        <v>105.4</v>
      </c>
      <c r="M358" s="68">
        <v>60</v>
      </c>
      <c r="N358" s="68">
        <v>9.3000000000000007</v>
      </c>
      <c r="O358" s="71">
        <v>2227.6</v>
      </c>
      <c r="P358" s="115" t="s">
        <v>781</v>
      </c>
      <c r="Q358" s="80"/>
    </row>
    <row r="359" spans="1:17" s="70" customFormat="1" x14ac:dyDescent="0.2">
      <c r="A359" s="69" t="s">
        <v>540</v>
      </c>
      <c r="B359" s="70" t="s">
        <v>534</v>
      </c>
      <c r="C359" s="68">
        <v>177</v>
      </c>
      <c r="D359" s="68">
        <v>172</v>
      </c>
      <c r="E359" s="68">
        <v>149</v>
      </c>
      <c r="F359" s="68">
        <v>153</v>
      </c>
      <c r="G359" s="68">
        <v>158</v>
      </c>
      <c r="H359" s="68">
        <v>112</v>
      </c>
      <c r="I359" s="68">
        <v>85</v>
      </c>
      <c r="J359" s="68">
        <v>83</v>
      </c>
      <c r="K359" s="68">
        <v>97</v>
      </c>
      <c r="L359" s="68">
        <v>120</v>
      </c>
      <c r="M359" s="68">
        <v>159</v>
      </c>
      <c r="N359" s="68">
        <v>179</v>
      </c>
      <c r="O359" s="71">
        <v>1644</v>
      </c>
      <c r="P359" s="115" t="s">
        <v>511</v>
      </c>
      <c r="Q359" s="80"/>
    </row>
    <row r="360" spans="1:17" s="70" customFormat="1" x14ac:dyDescent="0.2">
      <c r="A360" s="69" t="s">
        <v>203</v>
      </c>
      <c r="B360" s="70" t="s">
        <v>202</v>
      </c>
      <c r="C360" s="68">
        <v>93</v>
      </c>
      <c r="D360" s="68">
        <v>108</v>
      </c>
      <c r="E360" s="68">
        <v>162</v>
      </c>
      <c r="F360" s="68">
        <v>177</v>
      </c>
      <c r="G360" s="68">
        <v>242</v>
      </c>
      <c r="H360" s="68">
        <v>297</v>
      </c>
      <c r="I360" s="68">
        <v>343</v>
      </c>
      <c r="J360" s="68">
        <v>332</v>
      </c>
      <c r="K360" s="68">
        <v>278</v>
      </c>
      <c r="L360" s="68">
        <v>212</v>
      </c>
      <c r="M360" s="68">
        <v>138</v>
      </c>
      <c r="N360" s="68">
        <v>92</v>
      </c>
      <c r="O360" s="71">
        <v>2474</v>
      </c>
      <c r="P360" s="72"/>
      <c r="Q360" s="80"/>
    </row>
    <row r="361" spans="1:17" s="70" customFormat="1" x14ac:dyDescent="0.2">
      <c r="A361" s="69" t="s">
        <v>456</v>
      </c>
      <c r="B361" s="70" t="s">
        <v>404</v>
      </c>
      <c r="C361" s="68">
        <v>268.39999999999998</v>
      </c>
      <c r="D361" s="68">
        <v>270.8</v>
      </c>
      <c r="E361" s="68">
        <v>335.5</v>
      </c>
      <c r="F361" s="68">
        <v>365.5</v>
      </c>
      <c r="G361" s="68">
        <v>407.4</v>
      </c>
      <c r="H361" s="68">
        <v>415.4</v>
      </c>
      <c r="I361" s="68">
        <v>392.6</v>
      </c>
      <c r="J361" s="68">
        <v>375.6</v>
      </c>
      <c r="K361" s="68">
        <v>341.7</v>
      </c>
      <c r="L361" s="68">
        <v>319.60000000000002</v>
      </c>
      <c r="M361" s="68">
        <v>270.10000000000002</v>
      </c>
      <c r="N361" s="68">
        <v>252.7</v>
      </c>
      <c r="O361" s="71">
        <v>4015.3</v>
      </c>
      <c r="P361" s="115" t="s">
        <v>457</v>
      </c>
      <c r="Q361" s="80"/>
    </row>
    <row r="362" spans="1:17" s="70" customFormat="1" x14ac:dyDescent="0.2">
      <c r="A362" s="69" t="s">
        <v>219</v>
      </c>
      <c r="B362" s="70" t="s">
        <v>218</v>
      </c>
      <c r="C362" s="68">
        <v>59</v>
      </c>
      <c r="D362" s="68">
        <v>96</v>
      </c>
      <c r="E362" s="68">
        <v>140</v>
      </c>
      <c r="F362" s="68">
        <v>175</v>
      </c>
      <c r="G362" s="68">
        <v>234</v>
      </c>
      <c r="H362" s="68">
        <v>244</v>
      </c>
      <c r="I362" s="68">
        <v>281</v>
      </c>
      <c r="J362" s="68">
        <v>256</v>
      </c>
      <c r="K362" s="68">
        <v>187</v>
      </c>
      <c r="L362" s="68">
        <v>131</v>
      </c>
      <c r="M362" s="68">
        <v>66</v>
      </c>
      <c r="N362" s="68">
        <v>45</v>
      </c>
      <c r="O362" s="71">
        <v>1913</v>
      </c>
      <c r="P362" s="115" t="s">
        <v>220</v>
      </c>
      <c r="Q362" s="80"/>
    </row>
    <row r="363" spans="1:17" s="70" customFormat="1" x14ac:dyDescent="0.2">
      <c r="A363" s="69" t="s">
        <v>638</v>
      </c>
      <c r="B363" s="70" t="s">
        <v>636</v>
      </c>
      <c r="C363" s="68">
        <v>251</v>
      </c>
      <c r="D363" s="68">
        <v>243</v>
      </c>
      <c r="E363" s="68">
        <v>213</v>
      </c>
      <c r="F363" s="68">
        <v>180</v>
      </c>
      <c r="G363" s="68">
        <v>210</v>
      </c>
      <c r="H363" s="68">
        <v>220</v>
      </c>
      <c r="I363" s="68">
        <v>235</v>
      </c>
      <c r="J363" s="68">
        <v>253</v>
      </c>
      <c r="K363" s="68">
        <v>254</v>
      </c>
      <c r="L363" s="68">
        <v>270</v>
      </c>
      <c r="M363" s="68">
        <v>250</v>
      </c>
      <c r="N363" s="68">
        <v>259</v>
      </c>
      <c r="O363" s="71">
        <v>2838</v>
      </c>
      <c r="P363" s="115" t="s">
        <v>639</v>
      </c>
      <c r="Q363" s="80"/>
    </row>
    <row r="364" spans="1:17" s="70" customFormat="1" x14ac:dyDescent="0.2">
      <c r="A364" s="69" t="s">
        <v>347</v>
      </c>
      <c r="B364" s="70" t="s">
        <v>346</v>
      </c>
      <c r="C364" s="68">
        <v>48</v>
      </c>
      <c r="D364" s="68">
        <v>77</v>
      </c>
      <c r="E364" s="68">
        <v>125</v>
      </c>
      <c r="F364" s="68">
        <v>159</v>
      </c>
      <c r="G364" s="68">
        <v>186</v>
      </c>
      <c r="H364" s="68">
        <v>204</v>
      </c>
      <c r="I364" s="68">
        <v>230</v>
      </c>
      <c r="J364" s="68">
        <v>208</v>
      </c>
      <c r="K364" s="68">
        <v>151</v>
      </c>
      <c r="L364" s="68">
        <v>93</v>
      </c>
      <c r="M364" s="68">
        <v>50</v>
      </c>
      <c r="N364" s="68">
        <v>35</v>
      </c>
      <c r="O364" s="71">
        <v>1566</v>
      </c>
      <c r="P364" s="115" t="s">
        <v>348</v>
      </c>
      <c r="Q364" s="80"/>
    </row>
    <row r="366" spans="1:17" x14ac:dyDescent="0.2">
      <c r="A366" s="81" t="s">
        <v>182</v>
      </c>
    </row>
    <row r="367" spans="1:17" x14ac:dyDescent="0.2">
      <c r="A367" s="62" t="s">
        <v>131</v>
      </c>
    </row>
    <row r="368" spans="1:17" x14ac:dyDescent="0.2">
      <c r="A368" s="65" t="s">
        <v>811</v>
      </c>
    </row>
  </sheetData>
  <sheetProtection algorithmName="SHA-512" hashValue="G3Pqri9l/6SHVKCnyx8xOqDeUsn0GxjLMG4MxFmNxkUN9ohWof2WhhMxabkLpSQiKj0uSijZM4NxhmtAf8i7Aw==" saltValue="GPd/PFMHgPpt8lDA3SxubA==" spinCount="100000" sheet="1" objects="1" scenarios="1" selectLockedCells="1" selectUnlockedCells="1"/>
  <sortState xmlns:xlrd2="http://schemas.microsoft.com/office/spreadsheetml/2017/richdata2" ref="A5:Q364">
    <sortCondition ref="A5:A364"/>
  </sortState>
  <hyperlinks>
    <hyperlink ref="A367" r:id="rId1" location="Asia" xr:uid="{CDB8E7D6-8B05-438A-96A4-A283F6E234E4}"/>
  </hyperlinks>
  <pageMargins left="0.7" right="0.7" top="0.78740157499999996" bottom="0.78740157499999996"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1652656C700549814E77C8508CD17F" ma:contentTypeVersion="14" ma:contentTypeDescription="Ein neues Dokument erstellen." ma:contentTypeScope="" ma:versionID="7cb03bdff20770e351a16579acac2ba6">
  <xsd:schema xmlns:xsd="http://www.w3.org/2001/XMLSchema" xmlns:xs="http://www.w3.org/2001/XMLSchema" xmlns:p="http://schemas.microsoft.com/office/2006/metadata/properties" xmlns:ns1="http://schemas.microsoft.com/sharepoint/v3" xmlns:ns2="ad7ac514-1b45-4777-ba70-885936851528" xmlns:ns3="b46dc68a-6acb-4308-ad0a-c64df1e76c63" targetNamespace="http://schemas.microsoft.com/office/2006/metadata/properties" ma:root="true" ma:fieldsID="d7172bba6890f015da301123f3765050" ns1:_="" ns2:_="" ns3:_="">
    <xsd:import namespace="http://schemas.microsoft.com/sharepoint/v3"/>
    <xsd:import namespace="ad7ac514-1b45-4777-ba70-885936851528"/>
    <xsd:import namespace="b46dc68a-6acb-4308-ad0a-c64df1e76c63"/>
    <xsd:element name="properties">
      <xsd:complexType>
        <xsd:sequence>
          <xsd:element name="documentManagement">
            <xsd:complexType>
              <xsd:all>
                <xsd:element ref="ns1:PublishingStartDate" minOccurs="0"/>
                <xsd:element ref="ns1:PublishingExpirationDate" minOccurs="0"/>
                <xsd:element ref="ns2:TaxKeywordTaxHTField" minOccurs="0"/>
                <xsd:element ref="ns2:TaxCatchAll"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7ac514-1b45-4777-ba70-88593685152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Unternehmensstichwörter" ma:fieldId="{23f27201-bee3-471e-b2e7-b64fd8b7ca38}" ma:taxonomyMulti="true" ma:sspId="a552a357-a81e-42c2-941c-4dffec487598"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c79385c6-4e2c-493d-9ee2-cac8cf2877c8}" ma:internalName="TaxCatchAll" ma:showField="CatchAllData" ma:web="ad7ac514-1b45-4777-ba70-8859368515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6dc68a-6acb-4308-ad0a-c64df1e76c6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TaxKeywordTaxHTField xmlns="ad7ac514-1b45-4777-ba70-885936851528">
      <Terms xmlns="http://schemas.microsoft.com/office/infopath/2007/PartnerControls"/>
    </TaxKeywordTaxHTField>
    <PublishingStartDate xmlns="http://schemas.microsoft.com/sharepoint/v3" xsi:nil="true"/>
    <TaxCatchAll xmlns="ad7ac514-1b45-4777-ba70-885936851528"/>
  </documentManagement>
</p:properties>
</file>

<file path=customXml/itemProps1.xml><?xml version="1.0" encoding="utf-8"?>
<ds:datastoreItem xmlns:ds="http://schemas.openxmlformats.org/officeDocument/2006/customXml" ds:itemID="{C723E8A7-C2C6-4B5E-AD81-588BD77E0F80}"/>
</file>

<file path=customXml/itemProps2.xml><?xml version="1.0" encoding="utf-8"?>
<ds:datastoreItem xmlns:ds="http://schemas.openxmlformats.org/officeDocument/2006/customXml" ds:itemID="{AAEF83F9-FBBC-4AE6-BEC8-814BF8463B5C}"/>
</file>

<file path=customXml/itemProps3.xml><?xml version="1.0" encoding="utf-8"?>
<ds:datastoreItem xmlns:ds="http://schemas.openxmlformats.org/officeDocument/2006/customXml" ds:itemID="{A834CE35-C3E1-4478-AA59-118811FFB83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Solar Plant Analyzer</vt:lpstr>
      <vt:lpstr>Datatables</vt:lpstr>
      <vt:lpstr>Cities</vt:lpstr>
      <vt:lpstr>City</vt:lpstr>
      <vt:lpstr>Countries</vt:lpstr>
      <vt:lpstr>'Solar Plant Analyzer'!Druckbereich</vt:lpstr>
      <vt:lpstr>LocationClass</vt:lpstr>
    </vt:vector>
  </TitlesOfParts>
  <Company>Flughafen Zuerich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Fleuti, Emanuel</dc:creator>
  <cp:lastModifiedBy>Fleuti, Emanuel</cp:lastModifiedBy>
  <cp:lastPrinted>2020-12-01T06:50:31Z</cp:lastPrinted>
  <dcterms:created xsi:type="dcterms:W3CDTF">2019-10-19T08:59:49Z</dcterms:created>
  <dcterms:modified xsi:type="dcterms:W3CDTF">2020-12-01T07:31:37Z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0x010100311652656C700549814E77C8508CD17F</vt:lpwstr>
  </property>
  <property fmtid="{D5CDD505-2E9C-101B-9397-08002B2CF9AE}" pid="3" name="TaxKeyword">
    <vt:lpwstr/>
  </property>
</Properties>
</file>